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GWorld website\"/>
    </mc:Choice>
  </mc:AlternateContent>
  <xr:revisionPtr revIDLastSave="0" documentId="13_ncr:1_{9AF23286-EFBA-41A1-844B-67288CB927C2}" xr6:coauthVersionLast="47" xr6:coauthVersionMax="47" xr10:uidLastSave="{00000000-0000-0000-0000-000000000000}"/>
  <bookViews>
    <workbookView xWindow="-38520" yWindow="-120" windowWidth="38640" windowHeight="21120" activeTab="1" xr2:uid="{BC0DA858-0EAC-4AAB-8F83-8F11AF435827}"/>
  </bookViews>
  <sheets>
    <sheet name="AllData" sheetId="4" r:id="rId1"/>
    <sheet name="Sheet1" sheetId="14" r:id="rId2"/>
  </sheets>
  <definedNames>
    <definedName name="_xlnm._FilterDatabase" localSheetId="0" hidden="1">AllData!$B$157:$F$157</definedName>
    <definedName name="_xlnm.Criteria" localSheetId="0">AllData!#REF!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0" i="14" l="1"/>
  <c r="C681" i="14"/>
  <c r="C682" i="14"/>
  <c r="C679" i="14"/>
  <c r="C684" i="14"/>
  <c r="C685" i="14"/>
  <c r="C686" i="14"/>
  <c r="C687" i="14"/>
  <c r="C688" i="14"/>
  <c r="C683" i="14"/>
  <c r="C1122" i="14"/>
  <c r="C1123" i="14"/>
  <c r="C1124" i="14"/>
  <c r="C1125" i="14"/>
  <c r="C1126" i="14"/>
  <c r="C1127" i="14"/>
  <c r="C1128" i="14"/>
  <c r="C1129" i="14"/>
  <c r="C1130" i="14"/>
  <c r="C1131" i="14"/>
  <c r="C1132" i="14"/>
  <c r="C1133" i="14"/>
  <c r="C1134" i="14"/>
  <c r="C1135" i="14"/>
  <c r="C1136" i="14"/>
  <c r="C1137" i="14"/>
  <c r="C1138" i="14"/>
  <c r="C1139" i="14"/>
  <c r="C1140" i="14"/>
  <c r="C1141" i="14"/>
  <c r="C1142" i="14"/>
  <c r="C1143" i="14"/>
  <c r="C1121" i="14"/>
  <c r="C1155" i="14"/>
  <c r="C1154" i="14"/>
  <c r="C1147" i="14"/>
  <c r="C1148" i="14"/>
  <c r="C1149" i="14"/>
  <c r="C1150" i="14"/>
  <c r="C1151" i="14"/>
  <c r="C1146" i="14"/>
  <c r="M1143" i="14"/>
  <c r="M1142" i="14"/>
  <c r="M1141" i="14"/>
  <c r="M1140" i="14"/>
  <c r="M1139" i="14"/>
  <c r="M1138" i="14"/>
  <c r="M1136" i="14"/>
  <c r="M1135" i="14"/>
  <c r="M1134" i="14"/>
  <c r="M1124" i="14"/>
  <c r="M1125" i="14"/>
  <c r="M1126" i="14"/>
  <c r="M1127" i="14"/>
  <c r="M1128" i="14"/>
  <c r="M1129" i="14"/>
  <c r="M1130" i="14"/>
  <c r="M1131" i="14"/>
  <c r="M1132" i="14"/>
  <c r="M1133" i="14"/>
  <c r="M1123" i="14"/>
  <c r="M1121" i="14"/>
  <c r="M1122" i="14"/>
  <c r="D1146" i="14"/>
  <c r="E1146" i="14"/>
  <c r="G1146" i="14"/>
  <c r="I1146" i="14"/>
  <c r="J1146" i="14"/>
  <c r="K1146" i="14"/>
  <c r="L1146" i="14"/>
  <c r="D1147" i="14"/>
  <c r="E1147" i="14"/>
  <c r="G1147" i="14"/>
  <c r="I1147" i="14"/>
  <c r="J1147" i="14"/>
  <c r="K1147" i="14"/>
  <c r="L1147" i="14"/>
  <c r="D1148" i="14"/>
  <c r="E1148" i="14"/>
  <c r="G1148" i="14"/>
  <c r="I1148" i="14"/>
  <c r="J1148" i="14"/>
  <c r="K1148" i="14"/>
  <c r="L1148" i="14"/>
  <c r="D1149" i="14"/>
  <c r="E1149" i="14"/>
  <c r="I1149" i="14"/>
  <c r="J1149" i="14"/>
  <c r="K1149" i="14"/>
  <c r="L1149" i="14"/>
  <c r="D1150" i="14"/>
  <c r="E1150" i="14"/>
  <c r="G1150" i="14"/>
  <c r="I1150" i="14"/>
  <c r="J1150" i="14"/>
  <c r="K1150" i="14"/>
  <c r="L1150" i="14"/>
  <c r="D1151" i="14"/>
  <c r="E1151" i="14"/>
  <c r="I1151" i="14"/>
  <c r="J1151" i="14"/>
  <c r="K1151" i="14"/>
  <c r="L1151" i="14"/>
  <c r="D1152" i="14"/>
  <c r="E1152" i="14"/>
  <c r="I1152" i="14"/>
  <c r="J1152" i="14"/>
  <c r="K1152" i="14"/>
  <c r="L1152" i="14"/>
  <c r="D1153" i="14"/>
  <c r="E1153" i="14"/>
  <c r="I1153" i="14"/>
  <c r="J1153" i="14"/>
  <c r="K1153" i="14"/>
  <c r="L1153" i="14"/>
  <c r="D1154" i="14"/>
  <c r="E1154" i="14"/>
  <c r="G1154" i="14"/>
  <c r="I1154" i="14"/>
  <c r="J1154" i="14"/>
  <c r="K1154" i="14"/>
  <c r="L1154" i="14"/>
  <c r="D1155" i="14"/>
  <c r="E1155" i="14"/>
  <c r="G1155" i="14"/>
  <c r="I1155" i="14"/>
  <c r="J1155" i="14"/>
  <c r="K1155" i="14"/>
  <c r="L1155" i="14"/>
  <c r="C1094" i="14"/>
  <c r="C1095" i="14"/>
  <c r="C1096" i="14"/>
  <c r="C1097" i="14"/>
  <c r="C1098" i="14"/>
  <c r="C1099" i="14"/>
  <c r="C1100" i="14"/>
  <c r="C1101" i="14"/>
  <c r="C1102" i="14"/>
  <c r="C1103" i="14"/>
  <c r="C1104" i="14"/>
  <c r="C1105" i="14"/>
  <c r="C1106" i="14"/>
  <c r="C1107" i="14"/>
  <c r="C1108" i="14"/>
  <c r="C1109" i="14"/>
  <c r="C1110" i="14"/>
  <c r="C1111" i="14"/>
  <c r="C1112" i="14"/>
  <c r="C1113" i="14"/>
  <c r="C1114" i="14"/>
  <c r="C1115" i="14"/>
  <c r="C1116" i="14"/>
  <c r="C1117" i="14"/>
  <c r="C1118" i="14"/>
  <c r="C1119" i="14"/>
  <c r="C1120" i="14"/>
  <c r="C1093" i="14"/>
  <c r="M1117" i="14"/>
  <c r="M1118" i="14"/>
  <c r="M1119" i="14"/>
  <c r="M1120" i="14"/>
  <c r="M1116" i="14"/>
  <c r="M1115" i="14"/>
  <c r="M1114" i="14"/>
  <c r="M1113" i="14"/>
  <c r="M1112" i="14"/>
  <c r="M1111" i="14"/>
  <c r="M1110" i="14"/>
  <c r="M1109" i="14"/>
  <c r="M1108" i="14"/>
  <c r="M1107" i="14"/>
  <c r="M1106" i="14"/>
  <c r="M1105" i="14"/>
  <c r="M1104" i="14"/>
  <c r="M1103" i="14"/>
  <c r="M1102" i="14"/>
  <c r="M1101" i="14"/>
  <c r="M1100" i="14"/>
  <c r="M1099" i="14"/>
  <c r="M1098" i="14"/>
  <c r="M1097" i="14"/>
  <c r="M1096" i="14"/>
  <c r="M1095" i="14"/>
  <c r="M1094" i="14"/>
  <c r="M1093" i="14"/>
  <c r="M1090" i="14"/>
  <c r="M1091" i="14"/>
  <c r="M1092" i="14"/>
  <c r="M1089" i="14"/>
  <c r="M1086" i="14"/>
  <c r="M1087" i="14"/>
  <c r="M1088" i="14"/>
  <c r="M1085" i="14"/>
  <c r="D1102" i="14"/>
  <c r="E1102" i="14"/>
  <c r="I1102" i="14"/>
  <c r="J1102" i="14"/>
  <c r="K1102" i="14"/>
  <c r="L1102" i="14"/>
  <c r="D1103" i="14"/>
  <c r="E1103" i="14"/>
  <c r="I1103" i="14"/>
  <c r="J1103" i="14"/>
  <c r="K1103" i="14"/>
  <c r="L1103" i="14"/>
  <c r="D1104" i="14"/>
  <c r="E1104" i="14"/>
  <c r="G1104" i="14"/>
  <c r="I1104" i="14"/>
  <c r="J1104" i="14"/>
  <c r="K1104" i="14"/>
  <c r="L1104" i="14"/>
  <c r="D1105" i="14"/>
  <c r="E1105" i="14"/>
  <c r="G1105" i="14"/>
  <c r="I1105" i="14"/>
  <c r="J1105" i="14"/>
  <c r="K1105" i="14"/>
  <c r="L1105" i="14"/>
  <c r="D1106" i="14"/>
  <c r="E1106" i="14"/>
  <c r="G1106" i="14"/>
  <c r="I1106" i="14"/>
  <c r="J1106" i="14"/>
  <c r="K1106" i="14"/>
  <c r="L1106" i="14"/>
  <c r="D1107" i="14"/>
  <c r="E1107" i="14"/>
  <c r="G1107" i="14"/>
  <c r="I1107" i="14"/>
  <c r="J1107" i="14"/>
  <c r="K1107" i="14"/>
  <c r="L1107" i="14"/>
  <c r="D1108" i="14"/>
  <c r="E1108" i="14"/>
  <c r="G1108" i="14"/>
  <c r="I1108" i="14"/>
  <c r="J1108" i="14"/>
  <c r="K1108" i="14"/>
  <c r="L1108" i="14"/>
  <c r="D1109" i="14"/>
  <c r="E1109" i="14"/>
  <c r="G1109" i="14"/>
  <c r="I1109" i="14"/>
  <c r="J1109" i="14"/>
  <c r="K1109" i="14"/>
  <c r="L1109" i="14"/>
  <c r="D1110" i="14"/>
  <c r="E1110" i="14"/>
  <c r="G1110" i="14"/>
  <c r="I1110" i="14"/>
  <c r="J1110" i="14"/>
  <c r="K1110" i="14"/>
  <c r="L1110" i="14"/>
  <c r="D1111" i="14"/>
  <c r="E1111" i="14"/>
  <c r="G1111" i="14"/>
  <c r="I1111" i="14"/>
  <c r="J1111" i="14"/>
  <c r="K1111" i="14"/>
  <c r="L1111" i="14"/>
  <c r="D1112" i="14"/>
  <c r="E1112" i="14"/>
  <c r="G1112" i="14"/>
  <c r="I1112" i="14"/>
  <c r="J1112" i="14"/>
  <c r="K1112" i="14"/>
  <c r="L1112" i="14"/>
  <c r="D1113" i="14"/>
  <c r="E1113" i="14"/>
  <c r="G1113" i="14"/>
  <c r="I1113" i="14"/>
  <c r="J1113" i="14"/>
  <c r="K1113" i="14"/>
  <c r="L1113" i="14"/>
  <c r="D1114" i="14"/>
  <c r="E1114" i="14"/>
  <c r="G1114" i="14"/>
  <c r="I1114" i="14"/>
  <c r="J1114" i="14"/>
  <c r="K1114" i="14"/>
  <c r="L1114" i="14"/>
  <c r="D1115" i="14"/>
  <c r="E1115" i="14"/>
  <c r="G1115" i="14"/>
  <c r="I1115" i="14"/>
  <c r="J1115" i="14"/>
  <c r="K1115" i="14"/>
  <c r="L1115" i="14"/>
  <c r="D1116" i="14"/>
  <c r="E1116" i="14"/>
  <c r="G1116" i="14"/>
  <c r="I1116" i="14"/>
  <c r="J1116" i="14"/>
  <c r="K1116" i="14"/>
  <c r="L1116" i="14"/>
  <c r="D1117" i="14"/>
  <c r="E1117" i="14"/>
  <c r="G1117" i="14"/>
  <c r="I1117" i="14"/>
  <c r="J1117" i="14"/>
  <c r="K1117" i="14"/>
  <c r="L1117" i="14"/>
  <c r="D1118" i="14"/>
  <c r="E1118" i="14"/>
  <c r="G1118" i="14"/>
  <c r="I1118" i="14"/>
  <c r="J1118" i="14"/>
  <c r="K1118" i="14"/>
  <c r="L1118" i="14"/>
  <c r="D1119" i="14"/>
  <c r="E1119" i="14"/>
  <c r="G1119" i="14"/>
  <c r="I1119" i="14"/>
  <c r="J1119" i="14"/>
  <c r="K1119" i="14"/>
  <c r="L1119" i="14"/>
  <c r="D1120" i="14"/>
  <c r="E1120" i="14"/>
  <c r="G1120" i="14"/>
  <c r="I1120" i="14"/>
  <c r="J1120" i="14"/>
  <c r="K1120" i="14"/>
  <c r="L1120" i="14"/>
  <c r="D1121" i="14"/>
  <c r="E1121" i="14"/>
  <c r="H1121" i="14"/>
  <c r="I1121" i="14"/>
  <c r="J1121" i="14"/>
  <c r="K1121" i="14"/>
  <c r="L1121" i="14"/>
  <c r="D1122" i="14"/>
  <c r="E1122" i="14"/>
  <c r="G1122" i="14"/>
  <c r="I1122" i="14"/>
  <c r="J1122" i="14"/>
  <c r="K1122" i="14"/>
  <c r="L1122" i="14"/>
  <c r="D1123" i="14"/>
  <c r="E1123" i="14"/>
  <c r="G1123" i="14"/>
  <c r="H1123" i="14"/>
  <c r="I1123" i="14"/>
  <c r="J1123" i="14"/>
  <c r="K1123" i="14"/>
  <c r="L1123" i="14"/>
  <c r="D1124" i="14"/>
  <c r="E1124" i="14"/>
  <c r="G1124" i="14"/>
  <c r="H1124" i="14"/>
  <c r="I1124" i="14"/>
  <c r="J1124" i="14"/>
  <c r="K1124" i="14"/>
  <c r="L1124" i="14"/>
  <c r="D1125" i="14"/>
  <c r="E1125" i="14"/>
  <c r="G1125" i="14"/>
  <c r="H1125" i="14"/>
  <c r="I1125" i="14"/>
  <c r="J1125" i="14"/>
  <c r="K1125" i="14"/>
  <c r="L1125" i="14"/>
  <c r="D1126" i="14"/>
  <c r="E1126" i="14"/>
  <c r="G1126" i="14"/>
  <c r="H1126" i="14"/>
  <c r="I1126" i="14"/>
  <c r="J1126" i="14"/>
  <c r="K1126" i="14"/>
  <c r="L1126" i="14"/>
  <c r="D1127" i="14"/>
  <c r="E1127" i="14"/>
  <c r="G1127" i="14"/>
  <c r="H1127" i="14"/>
  <c r="I1127" i="14"/>
  <c r="J1127" i="14"/>
  <c r="K1127" i="14"/>
  <c r="L1127" i="14"/>
  <c r="D1128" i="14"/>
  <c r="E1128" i="14"/>
  <c r="G1128" i="14"/>
  <c r="H1128" i="14"/>
  <c r="I1128" i="14"/>
  <c r="J1128" i="14"/>
  <c r="K1128" i="14"/>
  <c r="L1128" i="14"/>
  <c r="D1129" i="14"/>
  <c r="E1129" i="14"/>
  <c r="G1129" i="14"/>
  <c r="H1129" i="14"/>
  <c r="I1129" i="14"/>
  <c r="J1129" i="14"/>
  <c r="K1129" i="14"/>
  <c r="L1129" i="14"/>
  <c r="D1130" i="14"/>
  <c r="E1130" i="14"/>
  <c r="G1130" i="14"/>
  <c r="H1130" i="14"/>
  <c r="I1130" i="14"/>
  <c r="J1130" i="14"/>
  <c r="K1130" i="14"/>
  <c r="L1130" i="14"/>
  <c r="D1131" i="14"/>
  <c r="E1131" i="14"/>
  <c r="G1131" i="14"/>
  <c r="H1131" i="14"/>
  <c r="I1131" i="14"/>
  <c r="J1131" i="14"/>
  <c r="K1131" i="14"/>
  <c r="L1131" i="14"/>
  <c r="D1132" i="14"/>
  <c r="E1132" i="14"/>
  <c r="G1132" i="14"/>
  <c r="H1132" i="14"/>
  <c r="I1132" i="14"/>
  <c r="J1132" i="14"/>
  <c r="K1132" i="14"/>
  <c r="L1132" i="14"/>
  <c r="D1133" i="14"/>
  <c r="E1133" i="14"/>
  <c r="G1133" i="14"/>
  <c r="H1133" i="14"/>
  <c r="I1133" i="14"/>
  <c r="J1133" i="14"/>
  <c r="K1133" i="14"/>
  <c r="L1133" i="14"/>
  <c r="D1134" i="14"/>
  <c r="E1134" i="14"/>
  <c r="G1134" i="14"/>
  <c r="I1134" i="14"/>
  <c r="J1134" i="14"/>
  <c r="K1134" i="14"/>
  <c r="L1134" i="14"/>
  <c r="D1135" i="14"/>
  <c r="E1135" i="14"/>
  <c r="G1135" i="14"/>
  <c r="I1135" i="14"/>
  <c r="J1135" i="14"/>
  <c r="K1135" i="14"/>
  <c r="L1135" i="14"/>
  <c r="D1136" i="14"/>
  <c r="E1136" i="14"/>
  <c r="I1136" i="14"/>
  <c r="J1136" i="14"/>
  <c r="K1136" i="14"/>
  <c r="L1136" i="14"/>
  <c r="D1137" i="14"/>
  <c r="E1137" i="14"/>
  <c r="I1137" i="14"/>
  <c r="J1137" i="14"/>
  <c r="K1137" i="14"/>
  <c r="L1137" i="14"/>
  <c r="D1138" i="14"/>
  <c r="E1138" i="14"/>
  <c r="G1138" i="14"/>
  <c r="I1138" i="14"/>
  <c r="J1138" i="14"/>
  <c r="K1138" i="14"/>
  <c r="L1138" i="14"/>
  <c r="D1139" i="14"/>
  <c r="E1139" i="14"/>
  <c r="I1139" i="14"/>
  <c r="J1139" i="14"/>
  <c r="K1139" i="14"/>
  <c r="L1139" i="14"/>
  <c r="D1140" i="14"/>
  <c r="E1140" i="14"/>
  <c r="G1140" i="14"/>
  <c r="I1140" i="14"/>
  <c r="J1140" i="14"/>
  <c r="K1140" i="14"/>
  <c r="L1140" i="14"/>
  <c r="D1141" i="14"/>
  <c r="E1141" i="14"/>
  <c r="G1141" i="14"/>
  <c r="I1141" i="14"/>
  <c r="J1141" i="14"/>
  <c r="K1141" i="14"/>
  <c r="L1141" i="14"/>
  <c r="D1142" i="14"/>
  <c r="E1142" i="14"/>
  <c r="G1142" i="14"/>
  <c r="I1142" i="14"/>
  <c r="J1142" i="14"/>
  <c r="K1142" i="14"/>
  <c r="L1142" i="14"/>
  <c r="D1143" i="14"/>
  <c r="E1143" i="14"/>
  <c r="I1143" i="14"/>
  <c r="J1143" i="14"/>
  <c r="K1143" i="14"/>
  <c r="L1143" i="14"/>
  <c r="D1144" i="14"/>
  <c r="E1144" i="14"/>
  <c r="I1144" i="14"/>
  <c r="J1144" i="14"/>
  <c r="K1144" i="14"/>
  <c r="L1144" i="14"/>
  <c r="D1145" i="14"/>
  <c r="E1145" i="14"/>
  <c r="I1145" i="14"/>
  <c r="J1145" i="14"/>
  <c r="K1145" i="14"/>
  <c r="L1145" i="14"/>
  <c r="C1086" i="14"/>
  <c r="C1087" i="14"/>
  <c r="C1088" i="14"/>
  <c r="C1089" i="14"/>
  <c r="C1090" i="14"/>
  <c r="C1091" i="14"/>
  <c r="C1092" i="14"/>
  <c r="C1085" i="14"/>
  <c r="M1069" i="14"/>
  <c r="M1070" i="14"/>
  <c r="M1071" i="14"/>
  <c r="M1072" i="14"/>
  <c r="M1073" i="14"/>
  <c r="M1074" i="14"/>
  <c r="M1075" i="14"/>
  <c r="M1076" i="14"/>
  <c r="M1077" i="14"/>
  <c r="M1078" i="14"/>
  <c r="M1079" i="14"/>
  <c r="M1080" i="14"/>
  <c r="M1081" i="14"/>
  <c r="M1082" i="14"/>
  <c r="M1083" i="14"/>
  <c r="M1084" i="14"/>
  <c r="M1068" i="14"/>
  <c r="C1069" i="14"/>
  <c r="C1070" i="14"/>
  <c r="C1071" i="14"/>
  <c r="C1072" i="14"/>
  <c r="C1073" i="14"/>
  <c r="C1074" i="14"/>
  <c r="C1075" i="14"/>
  <c r="C1076" i="14"/>
  <c r="C1077" i="14"/>
  <c r="C1078" i="14"/>
  <c r="C1079" i="14"/>
  <c r="C1080" i="14"/>
  <c r="C1081" i="14"/>
  <c r="C1082" i="14"/>
  <c r="C1083" i="14"/>
  <c r="C1084" i="14"/>
  <c r="C1068" i="14"/>
  <c r="C1067" i="14"/>
  <c r="C1066" i="14"/>
  <c r="C1065" i="14"/>
  <c r="C1064" i="14"/>
  <c r="C1063" i="14"/>
  <c r="C1062" i="14"/>
  <c r="C1061" i="14"/>
  <c r="C1060" i="14"/>
  <c r="M1061" i="14"/>
  <c r="M1062" i="14"/>
  <c r="M1063" i="14"/>
  <c r="M1064" i="14"/>
  <c r="M1065" i="14"/>
  <c r="M1066" i="14"/>
  <c r="M1067" i="14"/>
  <c r="M1060" i="14"/>
  <c r="C1051" i="14"/>
  <c r="C1052" i="14"/>
  <c r="C1053" i="14"/>
  <c r="C1054" i="14"/>
  <c r="C1055" i="14"/>
  <c r="C1056" i="14"/>
  <c r="C1057" i="14"/>
  <c r="C1058" i="14"/>
  <c r="C1059" i="14"/>
  <c r="C1050" i="14"/>
  <c r="C1038" i="14"/>
  <c r="C1039" i="14"/>
  <c r="C1040" i="14"/>
  <c r="C1041" i="14"/>
  <c r="C1042" i="14"/>
  <c r="C1043" i="14"/>
  <c r="C1044" i="14"/>
  <c r="C1045" i="14"/>
  <c r="C1046" i="14"/>
  <c r="C1047" i="14"/>
  <c r="C1048" i="14"/>
  <c r="C1049" i="14"/>
  <c r="M1049" i="14"/>
  <c r="M1048" i="14"/>
  <c r="M1047" i="14"/>
  <c r="M1046" i="14"/>
  <c r="M1045" i="14"/>
  <c r="M1044" i="14"/>
  <c r="M1043" i="14"/>
  <c r="M1042" i="14"/>
  <c r="M1041" i="14"/>
  <c r="M1040" i="14"/>
  <c r="M1039" i="14"/>
  <c r="M1038" i="14"/>
  <c r="M1037" i="14"/>
  <c r="M1036" i="14"/>
  <c r="M1035" i="14"/>
  <c r="M1034" i="14"/>
  <c r="M1033" i="14"/>
  <c r="C1033" i="14"/>
  <c r="C1034" i="14"/>
  <c r="C1035" i="14"/>
  <c r="C1036" i="14"/>
  <c r="C1037" i="14"/>
  <c r="M1032" i="14"/>
  <c r="M1031" i="14"/>
  <c r="M1030" i="14"/>
  <c r="M1029" i="14"/>
  <c r="M1028" i="14"/>
  <c r="M1027" i="14"/>
  <c r="M1026" i="14"/>
  <c r="C1027" i="14"/>
  <c r="C1028" i="14"/>
  <c r="C1029" i="14"/>
  <c r="C1030" i="14"/>
  <c r="C1031" i="14"/>
  <c r="C1032" i="14"/>
  <c r="C1026" i="14"/>
  <c r="D1026" i="14"/>
  <c r="E1026" i="14"/>
  <c r="G1026" i="14"/>
  <c r="I1026" i="14"/>
  <c r="J1026" i="14"/>
  <c r="K1026" i="14"/>
  <c r="L1026" i="14"/>
  <c r="D1027" i="14"/>
  <c r="E1027" i="14"/>
  <c r="G1027" i="14"/>
  <c r="I1027" i="14"/>
  <c r="J1027" i="14"/>
  <c r="K1027" i="14"/>
  <c r="L1027" i="14"/>
  <c r="D1028" i="14"/>
  <c r="E1028" i="14"/>
  <c r="G1028" i="14"/>
  <c r="I1028" i="14"/>
  <c r="J1028" i="14"/>
  <c r="K1028" i="14"/>
  <c r="L1028" i="14"/>
  <c r="D1029" i="14"/>
  <c r="E1029" i="14"/>
  <c r="G1029" i="14"/>
  <c r="I1029" i="14"/>
  <c r="J1029" i="14"/>
  <c r="K1029" i="14"/>
  <c r="L1029" i="14"/>
  <c r="D1030" i="14"/>
  <c r="E1030" i="14"/>
  <c r="G1030" i="14"/>
  <c r="I1030" i="14"/>
  <c r="J1030" i="14"/>
  <c r="K1030" i="14"/>
  <c r="L1030" i="14"/>
  <c r="D1031" i="14"/>
  <c r="E1031" i="14"/>
  <c r="G1031" i="14"/>
  <c r="I1031" i="14"/>
  <c r="J1031" i="14"/>
  <c r="K1031" i="14"/>
  <c r="L1031" i="14"/>
  <c r="D1032" i="14"/>
  <c r="E1032" i="14"/>
  <c r="G1032" i="14"/>
  <c r="I1032" i="14"/>
  <c r="J1032" i="14"/>
  <c r="K1032" i="14"/>
  <c r="L1032" i="14"/>
  <c r="D1033" i="14"/>
  <c r="E1033" i="14"/>
  <c r="G1033" i="14"/>
  <c r="I1033" i="14"/>
  <c r="J1033" i="14"/>
  <c r="K1033" i="14"/>
  <c r="L1033" i="14"/>
  <c r="D1034" i="14"/>
  <c r="E1034" i="14"/>
  <c r="G1034" i="14"/>
  <c r="I1034" i="14"/>
  <c r="J1034" i="14"/>
  <c r="K1034" i="14"/>
  <c r="L1034" i="14"/>
  <c r="D1035" i="14"/>
  <c r="E1035" i="14"/>
  <c r="G1035" i="14"/>
  <c r="I1035" i="14"/>
  <c r="J1035" i="14"/>
  <c r="K1035" i="14"/>
  <c r="L1035" i="14"/>
  <c r="D1036" i="14"/>
  <c r="E1036" i="14"/>
  <c r="G1036" i="14"/>
  <c r="I1036" i="14"/>
  <c r="J1036" i="14"/>
  <c r="K1036" i="14"/>
  <c r="L1036" i="14"/>
  <c r="D1037" i="14"/>
  <c r="E1037" i="14"/>
  <c r="G1037" i="14"/>
  <c r="I1037" i="14"/>
  <c r="J1037" i="14"/>
  <c r="K1037" i="14"/>
  <c r="L1037" i="14"/>
  <c r="D1038" i="14"/>
  <c r="E1038" i="14"/>
  <c r="G1038" i="14"/>
  <c r="H1038" i="14"/>
  <c r="I1038" i="14"/>
  <c r="J1038" i="14"/>
  <c r="K1038" i="14"/>
  <c r="L1038" i="14"/>
  <c r="D1039" i="14"/>
  <c r="E1039" i="14"/>
  <c r="G1039" i="14"/>
  <c r="H1039" i="14"/>
  <c r="I1039" i="14"/>
  <c r="J1039" i="14"/>
  <c r="K1039" i="14"/>
  <c r="L1039" i="14"/>
  <c r="D1040" i="14"/>
  <c r="E1040" i="14"/>
  <c r="G1040" i="14"/>
  <c r="H1040" i="14"/>
  <c r="I1040" i="14"/>
  <c r="J1040" i="14"/>
  <c r="K1040" i="14"/>
  <c r="L1040" i="14"/>
  <c r="D1041" i="14"/>
  <c r="E1041" i="14"/>
  <c r="G1041" i="14"/>
  <c r="I1041" i="14"/>
  <c r="J1041" i="14"/>
  <c r="K1041" i="14"/>
  <c r="L1041" i="14"/>
  <c r="D1042" i="14"/>
  <c r="E1042" i="14"/>
  <c r="G1042" i="14"/>
  <c r="I1042" i="14"/>
  <c r="J1042" i="14"/>
  <c r="K1042" i="14"/>
  <c r="L1042" i="14"/>
  <c r="D1043" i="14"/>
  <c r="E1043" i="14"/>
  <c r="G1043" i="14"/>
  <c r="I1043" i="14"/>
  <c r="J1043" i="14"/>
  <c r="K1043" i="14"/>
  <c r="L1043" i="14"/>
  <c r="D1044" i="14"/>
  <c r="E1044" i="14"/>
  <c r="G1044" i="14"/>
  <c r="H1044" i="14"/>
  <c r="I1044" i="14"/>
  <c r="J1044" i="14"/>
  <c r="K1044" i="14"/>
  <c r="L1044" i="14"/>
  <c r="D1045" i="14"/>
  <c r="E1045" i="14"/>
  <c r="G1045" i="14"/>
  <c r="I1045" i="14"/>
  <c r="J1045" i="14"/>
  <c r="K1045" i="14"/>
  <c r="L1045" i="14"/>
  <c r="D1046" i="14"/>
  <c r="E1046" i="14"/>
  <c r="G1046" i="14"/>
  <c r="H1046" i="14"/>
  <c r="I1046" i="14"/>
  <c r="J1046" i="14"/>
  <c r="K1046" i="14"/>
  <c r="L1046" i="14"/>
  <c r="D1047" i="14"/>
  <c r="E1047" i="14"/>
  <c r="H1047" i="14"/>
  <c r="I1047" i="14"/>
  <c r="J1047" i="14"/>
  <c r="K1047" i="14"/>
  <c r="L1047" i="14"/>
  <c r="D1048" i="14"/>
  <c r="E1048" i="14"/>
  <c r="I1048" i="14"/>
  <c r="J1048" i="14"/>
  <c r="K1048" i="14"/>
  <c r="L1048" i="14"/>
  <c r="D1049" i="14"/>
  <c r="E1049" i="14"/>
  <c r="I1049" i="14"/>
  <c r="J1049" i="14"/>
  <c r="K1049" i="14"/>
  <c r="L1049" i="14"/>
  <c r="D1050" i="14"/>
  <c r="E1050" i="14"/>
  <c r="G1050" i="14"/>
  <c r="I1050" i="14"/>
  <c r="J1050" i="14"/>
  <c r="K1050" i="14"/>
  <c r="L1050" i="14"/>
  <c r="D1051" i="14"/>
  <c r="E1051" i="14"/>
  <c r="G1051" i="14"/>
  <c r="I1051" i="14"/>
  <c r="J1051" i="14"/>
  <c r="K1051" i="14"/>
  <c r="L1051" i="14"/>
  <c r="D1052" i="14"/>
  <c r="E1052" i="14"/>
  <c r="G1052" i="14"/>
  <c r="I1052" i="14"/>
  <c r="J1052" i="14"/>
  <c r="K1052" i="14"/>
  <c r="L1052" i="14"/>
  <c r="D1053" i="14"/>
  <c r="E1053" i="14"/>
  <c r="G1053" i="14"/>
  <c r="I1053" i="14"/>
  <c r="J1053" i="14"/>
  <c r="K1053" i="14"/>
  <c r="L1053" i="14"/>
  <c r="D1054" i="14"/>
  <c r="E1054" i="14"/>
  <c r="G1054" i="14"/>
  <c r="I1054" i="14"/>
  <c r="J1054" i="14"/>
  <c r="K1054" i="14"/>
  <c r="L1054" i="14"/>
  <c r="D1055" i="14"/>
  <c r="E1055" i="14"/>
  <c r="G1055" i="14"/>
  <c r="I1055" i="14"/>
  <c r="J1055" i="14"/>
  <c r="K1055" i="14"/>
  <c r="L1055" i="14"/>
  <c r="D1056" i="14"/>
  <c r="E1056" i="14"/>
  <c r="G1056" i="14"/>
  <c r="I1056" i="14"/>
  <c r="J1056" i="14"/>
  <c r="K1056" i="14"/>
  <c r="L1056" i="14"/>
  <c r="D1057" i="14"/>
  <c r="E1057" i="14"/>
  <c r="G1057" i="14"/>
  <c r="I1057" i="14"/>
  <c r="J1057" i="14"/>
  <c r="K1057" i="14"/>
  <c r="L1057" i="14"/>
  <c r="D1058" i="14"/>
  <c r="E1058" i="14"/>
  <c r="G1058" i="14"/>
  <c r="I1058" i="14"/>
  <c r="J1058" i="14"/>
  <c r="K1058" i="14"/>
  <c r="L1058" i="14"/>
  <c r="D1059" i="14"/>
  <c r="E1059" i="14"/>
  <c r="G1059" i="14"/>
  <c r="I1059" i="14"/>
  <c r="J1059" i="14"/>
  <c r="K1059" i="14"/>
  <c r="L1059" i="14"/>
  <c r="D1060" i="14"/>
  <c r="E1060" i="14"/>
  <c r="G1060" i="14"/>
  <c r="I1060" i="14"/>
  <c r="J1060" i="14"/>
  <c r="K1060" i="14"/>
  <c r="L1060" i="14"/>
  <c r="D1061" i="14"/>
  <c r="E1061" i="14"/>
  <c r="G1061" i="14"/>
  <c r="I1061" i="14"/>
  <c r="J1061" i="14"/>
  <c r="K1061" i="14"/>
  <c r="L1061" i="14"/>
  <c r="D1062" i="14"/>
  <c r="E1062" i="14"/>
  <c r="G1062" i="14"/>
  <c r="I1062" i="14"/>
  <c r="J1062" i="14"/>
  <c r="K1062" i="14"/>
  <c r="L1062" i="14"/>
  <c r="D1063" i="14"/>
  <c r="E1063" i="14"/>
  <c r="G1063" i="14"/>
  <c r="I1063" i="14"/>
  <c r="J1063" i="14"/>
  <c r="K1063" i="14"/>
  <c r="L1063" i="14"/>
  <c r="D1064" i="14"/>
  <c r="E1064" i="14"/>
  <c r="G1064" i="14"/>
  <c r="I1064" i="14"/>
  <c r="J1064" i="14"/>
  <c r="K1064" i="14"/>
  <c r="L1064" i="14"/>
  <c r="D1065" i="14"/>
  <c r="E1065" i="14"/>
  <c r="G1065" i="14"/>
  <c r="I1065" i="14"/>
  <c r="J1065" i="14"/>
  <c r="K1065" i="14"/>
  <c r="L1065" i="14"/>
  <c r="D1066" i="14"/>
  <c r="E1066" i="14"/>
  <c r="G1066" i="14"/>
  <c r="I1066" i="14"/>
  <c r="J1066" i="14"/>
  <c r="K1066" i="14"/>
  <c r="L1066" i="14"/>
  <c r="D1067" i="14"/>
  <c r="E1067" i="14"/>
  <c r="G1067" i="14"/>
  <c r="I1067" i="14"/>
  <c r="J1067" i="14"/>
  <c r="K1067" i="14"/>
  <c r="L1067" i="14"/>
  <c r="D1068" i="14"/>
  <c r="E1068" i="14"/>
  <c r="G1068" i="14"/>
  <c r="I1068" i="14"/>
  <c r="J1068" i="14"/>
  <c r="K1068" i="14"/>
  <c r="L1068" i="14"/>
  <c r="D1069" i="14"/>
  <c r="E1069" i="14"/>
  <c r="G1069" i="14"/>
  <c r="I1069" i="14"/>
  <c r="J1069" i="14"/>
  <c r="K1069" i="14"/>
  <c r="L1069" i="14"/>
  <c r="D1070" i="14"/>
  <c r="E1070" i="14"/>
  <c r="I1070" i="14"/>
  <c r="J1070" i="14"/>
  <c r="K1070" i="14"/>
  <c r="L1070" i="14"/>
  <c r="D1071" i="14"/>
  <c r="E1071" i="14"/>
  <c r="G1071" i="14"/>
  <c r="H1071" i="14"/>
  <c r="I1071" i="14"/>
  <c r="J1071" i="14"/>
  <c r="K1071" i="14"/>
  <c r="L1071" i="14"/>
  <c r="D1072" i="14"/>
  <c r="E1072" i="14"/>
  <c r="G1072" i="14"/>
  <c r="H1072" i="14"/>
  <c r="I1072" i="14"/>
  <c r="J1072" i="14"/>
  <c r="K1072" i="14"/>
  <c r="L1072" i="14"/>
  <c r="D1073" i="14"/>
  <c r="E1073" i="14"/>
  <c r="G1073" i="14"/>
  <c r="H1073" i="14"/>
  <c r="I1073" i="14"/>
  <c r="J1073" i="14"/>
  <c r="K1073" i="14"/>
  <c r="L1073" i="14"/>
  <c r="D1074" i="14"/>
  <c r="E1074" i="14"/>
  <c r="G1074" i="14"/>
  <c r="H1074" i="14"/>
  <c r="I1074" i="14"/>
  <c r="J1074" i="14"/>
  <c r="K1074" i="14"/>
  <c r="L1074" i="14"/>
  <c r="D1075" i="14"/>
  <c r="E1075" i="14"/>
  <c r="G1075" i="14"/>
  <c r="H1075" i="14"/>
  <c r="I1075" i="14"/>
  <c r="J1075" i="14"/>
  <c r="K1075" i="14"/>
  <c r="L1075" i="14"/>
  <c r="D1076" i="14"/>
  <c r="E1076" i="14"/>
  <c r="G1076" i="14"/>
  <c r="H1076" i="14"/>
  <c r="I1076" i="14"/>
  <c r="J1076" i="14"/>
  <c r="K1076" i="14"/>
  <c r="L1076" i="14"/>
  <c r="D1077" i="14"/>
  <c r="E1077" i="14"/>
  <c r="G1077" i="14"/>
  <c r="H1077" i="14"/>
  <c r="I1077" i="14"/>
  <c r="J1077" i="14"/>
  <c r="K1077" i="14"/>
  <c r="L1077" i="14"/>
  <c r="D1078" i="14"/>
  <c r="E1078" i="14"/>
  <c r="G1078" i="14"/>
  <c r="H1078" i="14"/>
  <c r="I1078" i="14"/>
  <c r="J1078" i="14"/>
  <c r="K1078" i="14"/>
  <c r="L1078" i="14"/>
  <c r="D1079" i="14"/>
  <c r="E1079" i="14"/>
  <c r="G1079" i="14"/>
  <c r="H1079" i="14"/>
  <c r="I1079" i="14"/>
  <c r="J1079" i="14"/>
  <c r="K1079" i="14"/>
  <c r="L1079" i="14"/>
  <c r="D1080" i="14"/>
  <c r="E1080" i="14"/>
  <c r="G1080" i="14"/>
  <c r="H1080" i="14"/>
  <c r="I1080" i="14"/>
  <c r="J1080" i="14"/>
  <c r="K1080" i="14"/>
  <c r="L1080" i="14"/>
  <c r="D1081" i="14"/>
  <c r="E1081" i="14"/>
  <c r="G1081" i="14"/>
  <c r="H1081" i="14"/>
  <c r="I1081" i="14"/>
  <c r="J1081" i="14"/>
  <c r="K1081" i="14"/>
  <c r="L1081" i="14"/>
  <c r="D1082" i="14"/>
  <c r="E1082" i="14"/>
  <c r="H1082" i="14"/>
  <c r="I1082" i="14"/>
  <c r="J1082" i="14"/>
  <c r="K1082" i="14"/>
  <c r="L1082" i="14"/>
  <c r="D1083" i="14"/>
  <c r="E1083" i="14"/>
  <c r="H1083" i="14"/>
  <c r="I1083" i="14"/>
  <c r="J1083" i="14"/>
  <c r="K1083" i="14"/>
  <c r="L1083" i="14"/>
  <c r="D1084" i="14"/>
  <c r="E1084" i="14"/>
  <c r="G1084" i="14"/>
  <c r="H1084" i="14"/>
  <c r="I1084" i="14"/>
  <c r="J1084" i="14"/>
  <c r="K1084" i="14"/>
  <c r="L1084" i="14"/>
  <c r="D1085" i="14"/>
  <c r="E1085" i="14"/>
  <c r="G1085" i="14"/>
  <c r="H1085" i="14"/>
  <c r="I1085" i="14"/>
  <c r="J1085" i="14"/>
  <c r="K1085" i="14"/>
  <c r="L1085" i="14"/>
  <c r="D1086" i="14"/>
  <c r="E1086" i="14"/>
  <c r="H1086" i="14"/>
  <c r="I1086" i="14"/>
  <c r="J1086" i="14"/>
  <c r="K1086" i="14"/>
  <c r="L1086" i="14"/>
  <c r="D1087" i="14"/>
  <c r="E1087" i="14"/>
  <c r="G1087" i="14"/>
  <c r="I1087" i="14"/>
  <c r="J1087" i="14"/>
  <c r="K1087" i="14"/>
  <c r="L1087" i="14"/>
  <c r="D1088" i="14"/>
  <c r="E1088" i="14"/>
  <c r="I1088" i="14"/>
  <c r="J1088" i="14"/>
  <c r="K1088" i="14"/>
  <c r="L1088" i="14"/>
  <c r="D1089" i="14"/>
  <c r="E1089" i="14"/>
  <c r="H1089" i="14"/>
  <c r="I1089" i="14"/>
  <c r="J1089" i="14"/>
  <c r="K1089" i="14"/>
  <c r="L1089" i="14"/>
  <c r="D1090" i="14"/>
  <c r="E1090" i="14"/>
  <c r="H1090" i="14"/>
  <c r="I1090" i="14"/>
  <c r="J1090" i="14"/>
  <c r="K1090" i="14"/>
  <c r="L1090" i="14"/>
  <c r="D1091" i="14"/>
  <c r="E1091" i="14"/>
  <c r="G1091" i="14"/>
  <c r="I1091" i="14"/>
  <c r="J1091" i="14"/>
  <c r="K1091" i="14"/>
  <c r="L1091" i="14"/>
  <c r="D1092" i="14"/>
  <c r="E1092" i="14"/>
  <c r="I1092" i="14"/>
  <c r="J1092" i="14"/>
  <c r="K1092" i="14"/>
  <c r="L1092" i="14"/>
  <c r="D1093" i="14"/>
  <c r="E1093" i="14"/>
  <c r="G1093" i="14"/>
  <c r="H1093" i="14"/>
  <c r="I1093" i="14"/>
  <c r="J1093" i="14"/>
  <c r="K1093" i="14"/>
  <c r="L1093" i="14"/>
  <c r="D1094" i="14"/>
  <c r="E1094" i="14"/>
  <c r="G1094" i="14"/>
  <c r="H1094" i="14"/>
  <c r="I1094" i="14"/>
  <c r="J1094" i="14"/>
  <c r="K1094" i="14"/>
  <c r="L1094" i="14"/>
  <c r="D1095" i="14"/>
  <c r="E1095" i="14"/>
  <c r="G1095" i="14"/>
  <c r="H1095" i="14"/>
  <c r="I1095" i="14"/>
  <c r="J1095" i="14"/>
  <c r="K1095" i="14"/>
  <c r="L1095" i="14"/>
  <c r="D1096" i="14"/>
  <c r="E1096" i="14"/>
  <c r="G1096" i="14"/>
  <c r="H1096" i="14"/>
  <c r="I1096" i="14"/>
  <c r="J1096" i="14"/>
  <c r="K1096" i="14"/>
  <c r="L1096" i="14"/>
  <c r="D1097" i="14"/>
  <c r="E1097" i="14"/>
  <c r="G1097" i="14"/>
  <c r="I1097" i="14"/>
  <c r="J1097" i="14"/>
  <c r="K1097" i="14"/>
  <c r="L1097" i="14"/>
  <c r="D1098" i="14"/>
  <c r="E1098" i="14"/>
  <c r="G1098" i="14"/>
  <c r="I1098" i="14"/>
  <c r="J1098" i="14"/>
  <c r="K1098" i="14"/>
  <c r="L1098" i="14"/>
  <c r="D1099" i="14"/>
  <c r="E1099" i="14"/>
  <c r="G1099" i="14"/>
  <c r="I1099" i="14"/>
  <c r="J1099" i="14"/>
  <c r="K1099" i="14"/>
  <c r="L1099" i="14"/>
  <c r="D1100" i="14"/>
  <c r="E1100" i="14"/>
  <c r="G1100" i="14"/>
  <c r="I1100" i="14"/>
  <c r="J1100" i="14"/>
  <c r="K1100" i="14"/>
  <c r="L1100" i="14"/>
  <c r="D1101" i="14"/>
  <c r="E1101" i="14"/>
  <c r="G1101" i="14"/>
  <c r="H1101" i="14"/>
  <c r="I1101" i="14"/>
  <c r="J1101" i="14"/>
  <c r="K1101" i="14"/>
  <c r="L1101" i="14"/>
  <c r="M1021" i="14"/>
  <c r="M1022" i="14"/>
  <c r="M1023" i="14"/>
  <c r="M1024" i="14"/>
  <c r="M1025" i="14"/>
  <c r="M1020" i="14"/>
  <c r="M1018" i="14"/>
  <c r="M1019" i="14"/>
  <c r="M1017" i="14"/>
  <c r="C1018" i="14"/>
  <c r="C1019" i="14"/>
  <c r="C1020" i="14"/>
  <c r="C1021" i="14"/>
  <c r="C1022" i="14"/>
  <c r="C1023" i="14"/>
  <c r="C1024" i="14"/>
  <c r="C1025" i="14"/>
  <c r="C1017" i="14"/>
  <c r="C1013" i="14"/>
  <c r="C1014" i="14"/>
  <c r="C1015" i="14"/>
  <c r="C1016" i="14"/>
  <c r="C1012" i="14"/>
  <c r="M1010" i="14"/>
  <c r="M1011" i="14"/>
  <c r="M1009" i="14"/>
  <c r="M1008" i="14"/>
  <c r="M1007" i="14"/>
  <c r="C1011" i="14"/>
  <c r="C1010" i="14"/>
  <c r="C1009" i="14"/>
  <c r="C1008" i="14"/>
  <c r="C1007" i="14"/>
  <c r="C1006" i="14"/>
  <c r="M1006" i="14"/>
  <c r="C998" i="14"/>
  <c r="C999" i="14"/>
  <c r="C1000" i="14"/>
  <c r="C1001" i="14"/>
  <c r="C1002" i="14"/>
  <c r="C1003" i="14"/>
  <c r="C1004" i="14"/>
  <c r="C1005" i="14"/>
  <c r="M1005" i="14"/>
  <c r="M998" i="14"/>
  <c r="M999" i="14"/>
  <c r="M1000" i="14"/>
  <c r="M1001" i="14"/>
  <c r="M1002" i="14"/>
  <c r="M1003" i="14"/>
  <c r="M1004" i="14"/>
  <c r="C991" i="14"/>
  <c r="C992" i="14"/>
  <c r="C993" i="14"/>
  <c r="C994" i="14"/>
  <c r="C995" i="14"/>
  <c r="C996" i="14"/>
  <c r="C997" i="14"/>
  <c r="M997" i="14"/>
  <c r="M996" i="14"/>
  <c r="M995" i="14"/>
  <c r="M994" i="14"/>
  <c r="M993" i="14"/>
  <c r="M992" i="14"/>
  <c r="M991" i="14"/>
  <c r="D991" i="14"/>
  <c r="E991" i="14"/>
  <c r="G991" i="14"/>
  <c r="H991" i="14"/>
  <c r="I991" i="14"/>
  <c r="J991" i="14"/>
  <c r="K991" i="14"/>
  <c r="L991" i="14"/>
  <c r="D992" i="14"/>
  <c r="E992" i="14"/>
  <c r="G992" i="14"/>
  <c r="H992" i="14"/>
  <c r="I992" i="14"/>
  <c r="J992" i="14"/>
  <c r="K992" i="14"/>
  <c r="L992" i="14"/>
  <c r="D993" i="14"/>
  <c r="E993" i="14"/>
  <c r="G993" i="14"/>
  <c r="H993" i="14"/>
  <c r="I993" i="14"/>
  <c r="J993" i="14"/>
  <c r="K993" i="14"/>
  <c r="L993" i="14"/>
  <c r="D994" i="14"/>
  <c r="E994" i="14"/>
  <c r="G994" i="14"/>
  <c r="H994" i="14"/>
  <c r="I994" i="14"/>
  <c r="J994" i="14"/>
  <c r="K994" i="14"/>
  <c r="L994" i="14"/>
  <c r="D995" i="14"/>
  <c r="E995" i="14"/>
  <c r="G995" i="14"/>
  <c r="H995" i="14"/>
  <c r="I995" i="14"/>
  <c r="J995" i="14"/>
  <c r="K995" i="14"/>
  <c r="L995" i="14"/>
  <c r="D996" i="14"/>
  <c r="E996" i="14"/>
  <c r="G996" i="14"/>
  <c r="H996" i="14"/>
  <c r="I996" i="14"/>
  <c r="J996" i="14"/>
  <c r="K996" i="14"/>
  <c r="L996" i="14"/>
  <c r="D997" i="14"/>
  <c r="E997" i="14"/>
  <c r="G997" i="14"/>
  <c r="H997" i="14"/>
  <c r="I997" i="14"/>
  <c r="J997" i="14"/>
  <c r="K997" i="14"/>
  <c r="L997" i="14"/>
  <c r="D998" i="14"/>
  <c r="E998" i="14"/>
  <c r="G998" i="14"/>
  <c r="H998" i="14"/>
  <c r="I998" i="14"/>
  <c r="J998" i="14"/>
  <c r="K998" i="14"/>
  <c r="L998" i="14"/>
  <c r="D999" i="14"/>
  <c r="E999" i="14"/>
  <c r="G999" i="14"/>
  <c r="H999" i="14"/>
  <c r="I999" i="14"/>
  <c r="J999" i="14"/>
  <c r="K999" i="14"/>
  <c r="L999" i="14"/>
  <c r="D1000" i="14"/>
  <c r="E1000" i="14"/>
  <c r="G1000" i="14"/>
  <c r="H1000" i="14"/>
  <c r="I1000" i="14"/>
  <c r="J1000" i="14"/>
  <c r="K1000" i="14"/>
  <c r="L1000" i="14"/>
  <c r="D1001" i="14"/>
  <c r="E1001" i="14"/>
  <c r="G1001" i="14"/>
  <c r="H1001" i="14"/>
  <c r="I1001" i="14"/>
  <c r="J1001" i="14"/>
  <c r="K1001" i="14"/>
  <c r="L1001" i="14"/>
  <c r="D1002" i="14"/>
  <c r="E1002" i="14"/>
  <c r="G1002" i="14"/>
  <c r="H1002" i="14"/>
  <c r="I1002" i="14"/>
  <c r="J1002" i="14"/>
  <c r="K1002" i="14"/>
  <c r="L1002" i="14"/>
  <c r="D1003" i="14"/>
  <c r="E1003" i="14"/>
  <c r="G1003" i="14"/>
  <c r="H1003" i="14"/>
  <c r="I1003" i="14"/>
  <c r="J1003" i="14"/>
  <c r="K1003" i="14"/>
  <c r="L1003" i="14"/>
  <c r="D1004" i="14"/>
  <c r="E1004" i="14"/>
  <c r="G1004" i="14"/>
  <c r="H1004" i="14"/>
  <c r="I1004" i="14"/>
  <c r="J1004" i="14"/>
  <c r="K1004" i="14"/>
  <c r="L1004" i="14"/>
  <c r="D1005" i="14"/>
  <c r="E1005" i="14"/>
  <c r="G1005" i="14"/>
  <c r="H1005" i="14"/>
  <c r="I1005" i="14"/>
  <c r="J1005" i="14"/>
  <c r="K1005" i="14"/>
  <c r="L1005" i="14"/>
  <c r="D1006" i="14"/>
  <c r="E1006" i="14"/>
  <c r="G1006" i="14"/>
  <c r="H1006" i="14"/>
  <c r="I1006" i="14"/>
  <c r="J1006" i="14"/>
  <c r="K1006" i="14"/>
  <c r="L1006" i="14"/>
  <c r="D1007" i="14"/>
  <c r="E1007" i="14"/>
  <c r="G1007" i="14"/>
  <c r="H1007" i="14"/>
  <c r="I1007" i="14"/>
  <c r="J1007" i="14"/>
  <c r="K1007" i="14"/>
  <c r="L1007" i="14"/>
  <c r="D1008" i="14"/>
  <c r="E1008" i="14"/>
  <c r="G1008" i="14"/>
  <c r="H1008" i="14"/>
  <c r="I1008" i="14"/>
  <c r="J1008" i="14"/>
  <c r="K1008" i="14"/>
  <c r="L1008" i="14"/>
  <c r="D1009" i="14"/>
  <c r="E1009" i="14"/>
  <c r="I1009" i="14"/>
  <c r="J1009" i="14"/>
  <c r="K1009" i="14"/>
  <c r="L1009" i="14"/>
  <c r="D1010" i="14"/>
  <c r="E1010" i="14"/>
  <c r="G1010" i="14"/>
  <c r="I1010" i="14"/>
  <c r="J1010" i="14"/>
  <c r="K1010" i="14"/>
  <c r="L1010" i="14"/>
  <c r="D1011" i="14"/>
  <c r="E1011" i="14"/>
  <c r="G1011" i="14"/>
  <c r="I1011" i="14"/>
  <c r="J1011" i="14"/>
  <c r="K1011" i="14"/>
  <c r="L1011" i="14"/>
  <c r="D1012" i="14"/>
  <c r="E1012" i="14"/>
  <c r="G1012" i="14"/>
  <c r="H1012" i="14"/>
  <c r="I1012" i="14"/>
  <c r="J1012" i="14"/>
  <c r="K1012" i="14"/>
  <c r="L1012" i="14"/>
  <c r="D1013" i="14"/>
  <c r="E1013" i="14"/>
  <c r="G1013" i="14"/>
  <c r="H1013" i="14"/>
  <c r="I1013" i="14"/>
  <c r="J1013" i="14"/>
  <c r="K1013" i="14"/>
  <c r="L1013" i="14"/>
  <c r="D1014" i="14"/>
  <c r="E1014" i="14"/>
  <c r="G1014" i="14"/>
  <c r="H1014" i="14"/>
  <c r="I1014" i="14"/>
  <c r="J1014" i="14"/>
  <c r="K1014" i="14"/>
  <c r="L1014" i="14"/>
  <c r="D1015" i="14"/>
  <c r="E1015" i="14"/>
  <c r="G1015" i="14"/>
  <c r="I1015" i="14"/>
  <c r="J1015" i="14"/>
  <c r="K1015" i="14"/>
  <c r="L1015" i="14"/>
  <c r="D1016" i="14"/>
  <c r="E1016" i="14"/>
  <c r="G1016" i="14"/>
  <c r="I1016" i="14"/>
  <c r="J1016" i="14"/>
  <c r="K1016" i="14"/>
  <c r="L1016" i="14"/>
  <c r="D1017" i="14"/>
  <c r="E1017" i="14"/>
  <c r="G1017" i="14"/>
  <c r="H1017" i="14"/>
  <c r="I1017" i="14"/>
  <c r="J1017" i="14"/>
  <c r="K1017" i="14"/>
  <c r="L1017" i="14"/>
  <c r="D1018" i="14"/>
  <c r="E1018" i="14"/>
  <c r="G1018" i="14"/>
  <c r="H1018" i="14"/>
  <c r="I1018" i="14"/>
  <c r="J1018" i="14"/>
  <c r="K1018" i="14"/>
  <c r="L1018" i="14"/>
  <c r="D1019" i="14"/>
  <c r="E1019" i="14"/>
  <c r="G1019" i="14"/>
  <c r="H1019" i="14"/>
  <c r="I1019" i="14"/>
  <c r="J1019" i="14"/>
  <c r="K1019" i="14"/>
  <c r="L1019" i="14"/>
  <c r="D1020" i="14"/>
  <c r="E1020" i="14"/>
  <c r="G1020" i="14"/>
  <c r="H1020" i="14"/>
  <c r="I1020" i="14"/>
  <c r="J1020" i="14"/>
  <c r="K1020" i="14"/>
  <c r="L1020" i="14"/>
  <c r="D1021" i="14"/>
  <c r="E1021" i="14"/>
  <c r="G1021" i="14"/>
  <c r="H1021" i="14"/>
  <c r="I1021" i="14"/>
  <c r="J1021" i="14"/>
  <c r="K1021" i="14"/>
  <c r="L1021" i="14"/>
  <c r="D1022" i="14"/>
  <c r="E1022" i="14"/>
  <c r="G1022" i="14"/>
  <c r="H1022" i="14"/>
  <c r="I1022" i="14"/>
  <c r="J1022" i="14"/>
  <c r="K1022" i="14"/>
  <c r="L1022" i="14"/>
  <c r="D1023" i="14"/>
  <c r="E1023" i="14"/>
  <c r="G1023" i="14"/>
  <c r="H1023" i="14"/>
  <c r="I1023" i="14"/>
  <c r="J1023" i="14"/>
  <c r="K1023" i="14"/>
  <c r="L1023" i="14"/>
  <c r="D1024" i="14"/>
  <c r="E1024" i="14"/>
  <c r="G1024" i="14"/>
  <c r="H1024" i="14"/>
  <c r="I1024" i="14"/>
  <c r="J1024" i="14"/>
  <c r="K1024" i="14"/>
  <c r="L1024" i="14"/>
  <c r="D1025" i="14"/>
  <c r="E1025" i="14"/>
  <c r="G1025" i="14"/>
  <c r="H1025" i="14"/>
  <c r="I1025" i="14"/>
  <c r="J1025" i="14"/>
  <c r="K1025" i="14"/>
  <c r="L1025" i="14"/>
  <c r="M990" i="14"/>
  <c r="C990" i="14"/>
  <c r="M989" i="14"/>
  <c r="M988" i="14"/>
  <c r="M987" i="14"/>
  <c r="C989" i="14"/>
  <c r="C988" i="14"/>
  <c r="C987" i="14"/>
  <c r="M986" i="14"/>
  <c r="M985" i="14"/>
  <c r="C986" i="14"/>
  <c r="C985" i="14"/>
  <c r="M984" i="14"/>
  <c r="M983" i="14"/>
  <c r="M982" i="14"/>
  <c r="M981" i="14"/>
  <c r="M980" i="14"/>
  <c r="C981" i="14"/>
  <c r="C982" i="14"/>
  <c r="C983" i="14"/>
  <c r="C984" i="14"/>
  <c r="C980" i="14"/>
  <c r="M978" i="14"/>
  <c r="M979" i="14"/>
  <c r="M977" i="14"/>
  <c r="M972" i="14"/>
  <c r="M973" i="14"/>
  <c r="M974" i="14"/>
  <c r="M975" i="14"/>
  <c r="M976" i="14"/>
  <c r="C979" i="14"/>
  <c r="C978" i="14"/>
  <c r="C977" i="14"/>
  <c r="C976" i="14"/>
  <c r="C975" i="14"/>
  <c r="C974" i="14"/>
  <c r="C973" i="14"/>
  <c r="C972" i="14"/>
  <c r="M955" i="14"/>
  <c r="M956" i="14"/>
  <c r="M957" i="14"/>
  <c r="M958" i="14"/>
  <c r="M959" i="14"/>
  <c r="M960" i="14"/>
  <c r="M961" i="14"/>
  <c r="M962" i="14"/>
  <c r="M963" i="14"/>
  <c r="M964" i="14"/>
  <c r="M965" i="14"/>
  <c r="M966" i="14"/>
  <c r="M967" i="14"/>
  <c r="M968" i="14"/>
  <c r="M969" i="14"/>
  <c r="M970" i="14"/>
  <c r="M971" i="14"/>
  <c r="E896" i="14"/>
  <c r="E897" i="14"/>
  <c r="E898" i="14"/>
  <c r="E899" i="14"/>
  <c r="E900" i="14"/>
  <c r="E901" i="14"/>
  <c r="E902" i="14"/>
  <c r="E903" i="14"/>
  <c r="E895" i="14"/>
  <c r="E387" i="14"/>
  <c r="E388" i="14"/>
  <c r="E389" i="14"/>
  <c r="E390" i="14"/>
  <c r="E391" i="14"/>
  <c r="E392" i="14"/>
  <c r="E386" i="14"/>
  <c r="C956" i="14"/>
  <c r="C957" i="14"/>
  <c r="C958" i="14"/>
  <c r="C959" i="14"/>
  <c r="C960" i="14"/>
  <c r="C961" i="14"/>
  <c r="C962" i="14"/>
  <c r="C963" i="14"/>
  <c r="C964" i="14"/>
  <c r="C965" i="14"/>
  <c r="C966" i="14"/>
  <c r="C967" i="14"/>
  <c r="C968" i="14"/>
  <c r="C969" i="14"/>
  <c r="C970" i="14"/>
  <c r="C971" i="14"/>
  <c r="C955" i="14"/>
  <c r="M954" i="14"/>
  <c r="M953" i="14"/>
  <c r="M952" i="14"/>
  <c r="M951" i="14"/>
  <c r="M950" i="14"/>
  <c r="M949" i="14"/>
  <c r="M948" i="14"/>
  <c r="M947" i="14"/>
  <c r="M946" i="14"/>
  <c r="M945" i="14"/>
  <c r="M944" i="14"/>
  <c r="M943" i="14"/>
  <c r="M942" i="14"/>
  <c r="M941" i="14"/>
  <c r="M940" i="14"/>
  <c r="M939" i="14"/>
  <c r="M938" i="14"/>
  <c r="C937" i="14"/>
  <c r="C938" i="14"/>
  <c r="C939" i="14"/>
  <c r="C940" i="14"/>
  <c r="C941" i="14"/>
  <c r="C942" i="14"/>
  <c r="C943" i="14"/>
  <c r="C944" i="14"/>
  <c r="C945" i="14"/>
  <c r="C946" i="14"/>
  <c r="C947" i="14"/>
  <c r="C948" i="14"/>
  <c r="C949" i="14"/>
  <c r="C950" i="14"/>
  <c r="C951" i="14"/>
  <c r="C952" i="14"/>
  <c r="C953" i="14"/>
  <c r="C954" i="14"/>
  <c r="M937" i="14"/>
  <c r="D937" i="14"/>
  <c r="E937" i="14"/>
  <c r="I937" i="14"/>
  <c r="J937" i="14"/>
  <c r="D938" i="14"/>
  <c r="E938" i="14"/>
  <c r="I938" i="14"/>
  <c r="J938" i="14"/>
  <c r="D939" i="14"/>
  <c r="E939" i="14"/>
  <c r="I939" i="14"/>
  <c r="J939" i="14"/>
  <c r="D940" i="14"/>
  <c r="E940" i="14"/>
  <c r="I940" i="14"/>
  <c r="J940" i="14"/>
  <c r="D941" i="14"/>
  <c r="E941" i="14"/>
  <c r="I941" i="14"/>
  <c r="J941" i="14"/>
  <c r="D942" i="14"/>
  <c r="E942" i="14"/>
  <c r="I942" i="14"/>
  <c r="J942" i="14"/>
  <c r="D943" i="14"/>
  <c r="E943" i="14"/>
  <c r="I943" i="14"/>
  <c r="J943" i="14"/>
  <c r="D944" i="14"/>
  <c r="E944" i="14"/>
  <c r="I944" i="14"/>
  <c r="J944" i="14"/>
  <c r="D945" i="14"/>
  <c r="E945" i="14"/>
  <c r="I945" i="14"/>
  <c r="J945" i="14"/>
  <c r="D946" i="14"/>
  <c r="E946" i="14"/>
  <c r="I946" i="14"/>
  <c r="J946" i="14"/>
  <c r="D947" i="14"/>
  <c r="E947" i="14"/>
  <c r="I947" i="14"/>
  <c r="J947" i="14"/>
  <c r="D948" i="14"/>
  <c r="E948" i="14"/>
  <c r="I948" i="14"/>
  <c r="J948" i="14"/>
  <c r="D949" i="14"/>
  <c r="E949" i="14"/>
  <c r="I949" i="14"/>
  <c r="J949" i="14"/>
  <c r="D950" i="14"/>
  <c r="E950" i="14"/>
  <c r="I950" i="14"/>
  <c r="J950" i="14"/>
  <c r="D951" i="14"/>
  <c r="E951" i="14"/>
  <c r="I951" i="14"/>
  <c r="J951" i="14"/>
  <c r="D952" i="14"/>
  <c r="E952" i="14"/>
  <c r="I952" i="14"/>
  <c r="J952" i="14"/>
  <c r="D953" i="14"/>
  <c r="E953" i="14"/>
  <c r="I953" i="14"/>
  <c r="J953" i="14"/>
  <c r="D954" i="14"/>
  <c r="E954" i="14"/>
  <c r="I954" i="14"/>
  <c r="J954" i="14"/>
  <c r="D955" i="14"/>
  <c r="E955" i="14"/>
  <c r="I955" i="14"/>
  <c r="J955" i="14"/>
  <c r="D956" i="14"/>
  <c r="E956" i="14"/>
  <c r="I956" i="14"/>
  <c r="J956" i="14"/>
  <c r="D957" i="14"/>
  <c r="E957" i="14"/>
  <c r="I957" i="14"/>
  <c r="J957" i="14"/>
  <c r="D958" i="14"/>
  <c r="E958" i="14"/>
  <c r="I958" i="14"/>
  <c r="J958" i="14"/>
  <c r="D959" i="14"/>
  <c r="E959" i="14"/>
  <c r="I959" i="14"/>
  <c r="J959" i="14"/>
  <c r="D960" i="14"/>
  <c r="E960" i="14"/>
  <c r="I960" i="14"/>
  <c r="J960" i="14"/>
  <c r="D961" i="14"/>
  <c r="E961" i="14"/>
  <c r="I961" i="14"/>
  <c r="J961" i="14"/>
  <c r="D962" i="14"/>
  <c r="E962" i="14"/>
  <c r="I962" i="14"/>
  <c r="J962" i="14"/>
  <c r="D963" i="14"/>
  <c r="E963" i="14"/>
  <c r="I963" i="14"/>
  <c r="J963" i="14"/>
  <c r="D964" i="14"/>
  <c r="E964" i="14"/>
  <c r="I964" i="14"/>
  <c r="J964" i="14"/>
  <c r="D965" i="14"/>
  <c r="E965" i="14"/>
  <c r="I965" i="14"/>
  <c r="J965" i="14"/>
  <c r="D966" i="14"/>
  <c r="E966" i="14"/>
  <c r="I966" i="14"/>
  <c r="J966" i="14"/>
  <c r="D967" i="14"/>
  <c r="E967" i="14"/>
  <c r="I967" i="14"/>
  <c r="J967" i="14"/>
  <c r="D968" i="14"/>
  <c r="E968" i="14"/>
  <c r="I968" i="14"/>
  <c r="J968" i="14"/>
  <c r="D969" i="14"/>
  <c r="E969" i="14"/>
  <c r="I969" i="14"/>
  <c r="J969" i="14"/>
  <c r="D970" i="14"/>
  <c r="E970" i="14"/>
  <c r="I970" i="14"/>
  <c r="J970" i="14"/>
  <c r="D971" i="14"/>
  <c r="E971" i="14"/>
  <c r="I971" i="14"/>
  <c r="J971" i="14"/>
  <c r="D972" i="14"/>
  <c r="E972" i="14"/>
  <c r="G972" i="14"/>
  <c r="I972" i="14"/>
  <c r="J972" i="14"/>
  <c r="D973" i="14"/>
  <c r="E973" i="14"/>
  <c r="G973" i="14"/>
  <c r="I973" i="14"/>
  <c r="J973" i="14"/>
  <c r="D974" i="14"/>
  <c r="E974" i="14"/>
  <c r="G974" i="14"/>
  <c r="I974" i="14"/>
  <c r="J974" i="14"/>
  <c r="D975" i="14"/>
  <c r="E975" i="14"/>
  <c r="G975" i="14"/>
  <c r="I975" i="14"/>
  <c r="J975" i="14"/>
  <c r="D976" i="14"/>
  <c r="E976" i="14"/>
  <c r="G976" i="14"/>
  <c r="I976" i="14"/>
  <c r="J976" i="14"/>
  <c r="D977" i="14"/>
  <c r="E977" i="14"/>
  <c r="G977" i="14"/>
  <c r="I977" i="14"/>
  <c r="J977" i="14"/>
  <c r="D978" i="14"/>
  <c r="E978" i="14"/>
  <c r="G978" i="14"/>
  <c r="I978" i="14"/>
  <c r="J978" i="14"/>
  <c r="D979" i="14"/>
  <c r="E979" i="14"/>
  <c r="G979" i="14"/>
  <c r="I979" i="14"/>
  <c r="J979" i="14"/>
  <c r="D980" i="14"/>
  <c r="E980" i="14"/>
  <c r="I980" i="14"/>
  <c r="J980" i="14"/>
  <c r="D981" i="14"/>
  <c r="E981" i="14"/>
  <c r="I981" i="14"/>
  <c r="J981" i="14"/>
  <c r="D982" i="14"/>
  <c r="E982" i="14"/>
  <c r="I982" i="14"/>
  <c r="J982" i="14"/>
  <c r="D983" i="14"/>
  <c r="E983" i="14"/>
  <c r="I983" i="14"/>
  <c r="J983" i="14"/>
  <c r="D984" i="14"/>
  <c r="E984" i="14"/>
  <c r="I984" i="14"/>
  <c r="J984" i="14"/>
  <c r="D985" i="14"/>
  <c r="E985" i="14"/>
  <c r="H985" i="14"/>
  <c r="I985" i="14"/>
  <c r="J985" i="14"/>
  <c r="D986" i="14"/>
  <c r="E986" i="14"/>
  <c r="G986" i="14"/>
  <c r="H986" i="14"/>
  <c r="I986" i="14"/>
  <c r="J986" i="14"/>
  <c r="D987" i="14"/>
  <c r="E987" i="14"/>
  <c r="I987" i="14"/>
  <c r="J987" i="14"/>
  <c r="D988" i="14"/>
  <c r="E988" i="14"/>
  <c r="I988" i="14"/>
  <c r="J988" i="14"/>
  <c r="D989" i="14"/>
  <c r="E989" i="14"/>
  <c r="I989" i="14"/>
  <c r="J989" i="14"/>
  <c r="D990" i="14"/>
  <c r="E990" i="14"/>
  <c r="I990" i="14"/>
  <c r="J990" i="14"/>
  <c r="M936" i="14"/>
  <c r="M935" i="14"/>
  <c r="M934" i="14"/>
  <c r="M933" i="14"/>
  <c r="M932" i="14"/>
  <c r="M931" i="14"/>
  <c r="M930" i="14"/>
  <c r="M929" i="14"/>
  <c r="M928" i="14"/>
  <c r="M927" i="14"/>
  <c r="M926" i="14"/>
  <c r="M925" i="14"/>
  <c r="M924" i="14"/>
  <c r="M923" i="14"/>
  <c r="M922" i="14"/>
  <c r="C922" i="14"/>
  <c r="C923" i="14"/>
  <c r="C924" i="14"/>
  <c r="C925" i="14"/>
  <c r="C926" i="14"/>
  <c r="C927" i="14"/>
  <c r="C928" i="14"/>
  <c r="C929" i="14"/>
  <c r="C930" i="14"/>
  <c r="C931" i="14"/>
  <c r="C932" i="14"/>
  <c r="C933" i="14"/>
  <c r="C934" i="14"/>
  <c r="C935" i="14"/>
  <c r="C936" i="14"/>
  <c r="M921" i="14"/>
  <c r="M920" i="14"/>
  <c r="M919" i="14"/>
  <c r="M918" i="14"/>
  <c r="M917" i="14"/>
  <c r="M916" i="14"/>
  <c r="M915" i="14"/>
  <c r="M914" i="14"/>
  <c r="M913" i="14"/>
  <c r="M912" i="14"/>
  <c r="M911" i="14"/>
  <c r="M910" i="14"/>
  <c r="M909" i="14"/>
  <c r="M908" i="14"/>
  <c r="M907" i="14"/>
  <c r="M906" i="14"/>
  <c r="M905" i="14"/>
  <c r="M903" i="14"/>
  <c r="M904" i="14"/>
  <c r="M902" i="14"/>
  <c r="M901" i="14"/>
  <c r="M900" i="14"/>
  <c r="M899" i="14"/>
  <c r="M898" i="14"/>
  <c r="M897" i="14"/>
  <c r="M896" i="14"/>
  <c r="M895" i="14"/>
  <c r="C906" i="14"/>
  <c r="C907" i="14"/>
  <c r="C908" i="14"/>
  <c r="C909" i="14"/>
  <c r="C910" i="14"/>
  <c r="C911" i="14"/>
  <c r="C912" i="14"/>
  <c r="C913" i="14"/>
  <c r="C914" i="14"/>
  <c r="C915" i="14"/>
  <c r="C916" i="14"/>
  <c r="C917" i="14"/>
  <c r="C918" i="14"/>
  <c r="C919" i="14"/>
  <c r="C920" i="14"/>
  <c r="C921" i="14"/>
  <c r="C905" i="14"/>
  <c r="C904" i="14"/>
  <c r="C387" i="14"/>
  <c r="C388" i="14"/>
  <c r="C389" i="14"/>
  <c r="C390" i="14"/>
  <c r="C391" i="14"/>
  <c r="C392" i="14"/>
  <c r="C386" i="14"/>
  <c r="C896" i="14"/>
  <c r="C897" i="14"/>
  <c r="C898" i="14"/>
  <c r="C899" i="14"/>
  <c r="C900" i="14"/>
  <c r="C901" i="14"/>
  <c r="C902" i="14"/>
  <c r="C903" i="14"/>
  <c r="C895" i="14"/>
  <c r="M885" i="14"/>
  <c r="M886" i="14"/>
  <c r="M887" i="14"/>
  <c r="M888" i="14"/>
  <c r="M889" i="14"/>
  <c r="M890" i="14"/>
  <c r="M891" i="14"/>
  <c r="M892" i="14"/>
  <c r="M893" i="14"/>
  <c r="M894" i="14"/>
  <c r="C885" i="14"/>
  <c r="C886" i="14"/>
  <c r="C887" i="14"/>
  <c r="C888" i="14"/>
  <c r="C889" i="14"/>
  <c r="C890" i="14"/>
  <c r="C891" i="14"/>
  <c r="C892" i="14"/>
  <c r="C893" i="14"/>
  <c r="C894" i="14"/>
  <c r="M884" i="14"/>
  <c r="M883" i="14"/>
  <c r="M882" i="14"/>
  <c r="M881" i="14"/>
  <c r="M880" i="14"/>
  <c r="M879" i="14"/>
  <c r="M878" i="14"/>
  <c r="M877" i="14"/>
  <c r="M876" i="14"/>
  <c r="M875" i="14"/>
  <c r="C884" i="14"/>
  <c r="C883" i="14"/>
  <c r="C882" i="14"/>
  <c r="C881" i="14"/>
  <c r="C880" i="14"/>
  <c r="C879" i="14"/>
  <c r="C878" i="14"/>
  <c r="C877" i="14"/>
  <c r="C876" i="14"/>
  <c r="C875" i="14"/>
  <c r="C874" i="14"/>
  <c r="C873" i="14"/>
  <c r="C872" i="14"/>
  <c r="M874" i="14"/>
  <c r="M873" i="14"/>
  <c r="M872" i="14"/>
  <c r="E871" i="14"/>
  <c r="C871" i="14"/>
  <c r="C870" i="14"/>
  <c r="C869" i="14"/>
  <c r="C868" i="14"/>
  <c r="C867" i="14"/>
  <c r="C866" i="14"/>
  <c r="C865" i="14"/>
  <c r="C864" i="14"/>
  <c r="C863" i="14"/>
  <c r="C862" i="14"/>
  <c r="C861" i="14"/>
  <c r="C860" i="14"/>
  <c r="E866" i="14"/>
  <c r="E867" i="14"/>
  <c r="E868" i="14"/>
  <c r="E869" i="14"/>
  <c r="E870" i="14"/>
  <c r="E865" i="14"/>
  <c r="E861" i="14"/>
  <c r="E862" i="14"/>
  <c r="E863" i="14"/>
  <c r="E864" i="14"/>
  <c r="E860" i="14"/>
  <c r="D860" i="14"/>
  <c r="H860" i="14"/>
  <c r="I860" i="14"/>
  <c r="J860" i="14"/>
  <c r="D861" i="14"/>
  <c r="H861" i="14"/>
  <c r="I861" i="14"/>
  <c r="J861" i="14"/>
  <c r="D862" i="14"/>
  <c r="H862" i="14"/>
  <c r="I862" i="14"/>
  <c r="J862" i="14"/>
  <c r="D863" i="14"/>
  <c r="H863" i="14"/>
  <c r="I863" i="14"/>
  <c r="J863" i="14"/>
  <c r="D864" i="14"/>
  <c r="H864" i="14"/>
  <c r="I864" i="14"/>
  <c r="J864" i="14"/>
  <c r="D865" i="14"/>
  <c r="H865" i="14"/>
  <c r="I865" i="14"/>
  <c r="J865" i="14"/>
  <c r="D866" i="14"/>
  <c r="H866" i="14"/>
  <c r="I866" i="14"/>
  <c r="J866" i="14"/>
  <c r="D867" i="14"/>
  <c r="H867" i="14"/>
  <c r="I867" i="14"/>
  <c r="J867" i="14"/>
  <c r="D868" i="14"/>
  <c r="H868" i="14"/>
  <c r="I868" i="14"/>
  <c r="J868" i="14"/>
  <c r="D869" i="14"/>
  <c r="H869" i="14"/>
  <c r="I869" i="14"/>
  <c r="J869" i="14"/>
  <c r="D870" i="14"/>
  <c r="H870" i="14"/>
  <c r="I870" i="14"/>
  <c r="J870" i="14"/>
  <c r="D871" i="14"/>
  <c r="H871" i="14"/>
  <c r="I871" i="14"/>
  <c r="J871" i="14"/>
  <c r="D872" i="14"/>
  <c r="E872" i="14"/>
  <c r="G872" i="14"/>
  <c r="I872" i="14"/>
  <c r="J872" i="14"/>
  <c r="D873" i="14"/>
  <c r="E873" i="14"/>
  <c r="G873" i="14"/>
  <c r="I873" i="14"/>
  <c r="J873" i="14"/>
  <c r="D874" i="14"/>
  <c r="E874" i="14"/>
  <c r="G874" i="14"/>
  <c r="I874" i="14"/>
  <c r="J874" i="14"/>
  <c r="D875" i="14"/>
  <c r="E875" i="14"/>
  <c r="H875" i="14"/>
  <c r="I875" i="14"/>
  <c r="J875" i="14"/>
  <c r="D876" i="14"/>
  <c r="E876" i="14"/>
  <c r="H876" i="14"/>
  <c r="I876" i="14"/>
  <c r="J876" i="14"/>
  <c r="D877" i="14"/>
  <c r="E877" i="14"/>
  <c r="H877" i="14"/>
  <c r="I877" i="14"/>
  <c r="J877" i="14"/>
  <c r="D878" i="14"/>
  <c r="E878" i="14"/>
  <c r="H878" i="14"/>
  <c r="I878" i="14"/>
  <c r="J878" i="14"/>
  <c r="D879" i="14"/>
  <c r="E879" i="14"/>
  <c r="H879" i="14"/>
  <c r="I879" i="14"/>
  <c r="J879" i="14"/>
  <c r="D880" i="14"/>
  <c r="E880" i="14"/>
  <c r="H880" i="14"/>
  <c r="I880" i="14"/>
  <c r="J880" i="14"/>
  <c r="D881" i="14"/>
  <c r="E881" i="14"/>
  <c r="H881" i="14"/>
  <c r="I881" i="14"/>
  <c r="J881" i="14"/>
  <c r="D882" i="14"/>
  <c r="E882" i="14"/>
  <c r="H882" i="14"/>
  <c r="I882" i="14"/>
  <c r="J882" i="14"/>
  <c r="D883" i="14"/>
  <c r="E883" i="14"/>
  <c r="H883" i="14"/>
  <c r="I883" i="14"/>
  <c r="J883" i="14"/>
  <c r="D884" i="14"/>
  <c r="E884" i="14"/>
  <c r="H884" i="14"/>
  <c r="I884" i="14"/>
  <c r="J884" i="14"/>
  <c r="D885" i="14"/>
  <c r="E885" i="14"/>
  <c r="G885" i="14"/>
  <c r="I885" i="14"/>
  <c r="J885" i="14"/>
  <c r="D886" i="14"/>
  <c r="E886" i="14"/>
  <c r="G886" i="14"/>
  <c r="I886" i="14"/>
  <c r="J886" i="14"/>
  <c r="D887" i="14"/>
  <c r="E887" i="14"/>
  <c r="G887" i="14"/>
  <c r="I887" i="14"/>
  <c r="J887" i="14"/>
  <c r="D888" i="14"/>
  <c r="E888" i="14"/>
  <c r="G888" i="14"/>
  <c r="I888" i="14"/>
  <c r="J888" i="14"/>
  <c r="D889" i="14"/>
  <c r="E889" i="14"/>
  <c r="G889" i="14"/>
  <c r="I889" i="14"/>
  <c r="J889" i="14"/>
  <c r="D890" i="14"/>
  <c r="E890" i="14"/>
  <c r="G890" i="14"/>
  <c r="I890" i="14"/>
  <c r="J890" i="14"/>
  <c r="D891" i="14"/>
  <c r="E891" i="14"/>
  <c r="G891" i="14"/>
  <c r="I891" i="14"/>
  <c r="J891" i="14"/>
  <c r="D892" i="14"/>
  <c r="E892" i="14"/>
  <c r="G892" i="14"/>
  <c r="I892" i="14"/>
  <c r="J892" i="14"/>
  <c r="D893" i="14"/>
  <c r="E893" i="14"/>
  <c r="G893" i="14"/>
  <c r="I893" i="14"/>
  <c r="J893" i="14"/>
  <c r="D894" i="14"/>
  <c r="E894" i="14"/>
  <c r="G894" i="14"/>
  <c r="I894" i="14"/>
  <c r="J894" i="14"/>
  <c r="D895" i="14"/>
  <c r="I895" i="14"/>
  <c r="J895" i="14"/>
  <c r="D896" i="14"/>
  <c r="G896" i="14"/>
  <c r="I896" i="14"/>
  <c r="J896" i="14"/>
  <c r="D897" i="14"/>
  <c r="G897" i="14"/>
  <c r="I897" i="14"/>
  <c r="J897" i="14"/>
  <c r="D898" i="14"/>
  <c r="G898" i="14"/>
  <c r="I898" i="14"/>
  <c r="J898" i="14"/>
  <c r="D899" i="14"/>
  <c r="G899" i="14"/>
  <c r="H899" i="14"/>
  <c r="I899" i="14"/>
  <c r="J899" i="14"/>
  <c r="D900" i="14"/>
  <c r="G900" i="14"/>
  <c r="I900" i="14"/>
  <c r="J900" i="14"/>
  <c r="D901" i="14"/>
  <c r="I901" i="14"/>
  <c r="J901" i="14"/>
  <c r="D902" i="14"/>
  <c r="G902" i="14"/>
  <c r="H902" i="14"/>
  <c r="I902" i="14"/>
  <c r="J902" i="14"/>
  <c r="D903" i="14"/>
  <c r="G903" i="14"/>
  <c r="H903" i="14"/>
  <c r="I903" i="14"/>
  <c r="J903" i="14"/>
  <c r="D904" i="14"/>
  <c r="E904" i="14"/>
  <c r="G904" i="14"/>
  <c r="I904" i="14"/>
  <c r="J904" i="14"/>
  <c r="D905" i="14"/>
  <c r="E905" i="14"/>
  <c r="I905" i="14"/>
  <c r="J905" i="14"/>
  <c r="D906" i="14"/>
  <c r="E906" i="14"/>
  <c r="I906" i="14"/>
  <c r="J906" i="14"/>
  <c r="D907" i="14"/>
  <c r="E907" i="14"/>
  <c r="I907" i="14"/>
  <c r="J907" i="14"/>
  <c r="D908" i="14"/>
  <c r="E908" i="14"/>
  <c r="I908" i="14"/>
  <c r="J908" i="14"/>
  <c r="D909" i="14"/>
  <c r="E909" i="14"/>
  <c r="I909" i="14"/>
  <c r="J909" i="14"/>
  <c r="D910" i="14"/>
  <c r="E910" i="14"/>
  <c r="I910" i="14"/>
  <c r="J910" i="14"/>
  <c r="D911" i="14"/>
  <c r="E911" i="14"/>
  <c r="I911" i="14"/>
  <c r="J911" i="14"/>
  <c r="D912" i="14"/>
  <c r="E912" i="14"/>
  <c r="I912" i="14"/>
  <c r="J912" i="14"/>
  <c r="D913" i="14"/>
  <c r="E913" i="14"/>
  <c r="I913" i="14"/>
  <c r="J913" i="14"/>
  <c r="D914" i="14"/>
  <c r="E914" i="14"/>
  <c r="I914" i="14"/>
  <c r="J914" i="14"/>
  <c r="D915" i="14"/>
  <c r="E915" i="14"/>
  <c r="I915" i="14"/>
  <c r="J915" i="14"/>
  <c r="D916" i="14"/>
  <c r="E916" i="14"/>
  <c r="I916" i="14"/>
  <c r="J916" i="14"/>
  <c r="D917" i="14"/>
  <c r="E917" i="14"/>
  <c r="I917" i="14"/>
  <c r="J917" i="14"/>
  <c r="D918" i="14"/>
  <c r="E918" i="14"/>
  <c r="I918" i="14"/>
  <c r="J918" i="14"/>
  <c r="D919" i="14"/>
  <c r="E919" i="14"/>
  <c r="I919" i="14"/>
  <c r="J919" i="14"/>
  <c r="D920" i="14"/>
  <c r="E920" i="14"/>
  <c r="I920" i="14"/>
  <c r="J920" i="14"/>
  <c r="D921" i="14"/>
  <c r="E921" i="14"/>
  <c r="I921" i="14"/>
  <c r="J921" i="14"/>
  <c r="D922" i="14"/>
  <c r="E922" i="14"/>
  <c r="I922" i="14"/>
  <c r="J922" i="14"/>
  <c r="D923" i="14"/>
  <c r="E923" i="14"/>
  <c r="I923" i="14"/>
  <c r="J923" i="14"/>
  <c r="D924" i="14"/>
  <c r="E924" i="14"/>
  <c r="I924" i="14"/>
  <c r="J924" i="14"/>
  <c r="D925" i="14"/>
  <c r="E925" i="14"/>
  <c r="I925" i="14"/>
  <c r="J925" i="14"/>
  <c r="D926" i="14"/>
  <c r="E926" i="14"/>
  <c r="I926" i="14"/>
  <c r="J926" i="14"/>
  <c r="D927" i="14"/>
  <c r="E927" i="14"/>
  <c r="I927" i="14"/>
  <c r="J927" i="14"/>
  <c r="D928" i="14"/>
  <c r="E928" i="14"/>
  <c r="I928" i="14"/>
  <c r="J928" i="14"/>
  <c r="D929" i="14"/>
  <c r="E929" i="14"/>
  <c r="I929" i="14"/>
  <c r="J929" i="14"/>
  <c r="D930" i="14"/>
  <c r="E930" i="14"/>
  <c r="I930" i="14"/>
  <c r="J930" i="14"/>
  <c r="D931" i="14"/>
  <c r="E931" i="14"/>
  <c r="I931" i="14"/>
  <c r="J931" i="14"/>
  <c r="D932" i="14"/>
  <c r="E932" i="14"/>
  <c r="I932" i="14"/>
  <c r="J932" i="14"/>
  <c r="D933" i="14"/>
  <c r="E933" i="14"/>
  <c r="I933" i="14"/>
  <c r="J933" i="14"/>
  <c r="D934" i="14"/>
  <c r="E934" i="14"/>
  <c r="I934" i="14"/>
  <c r="J934" i="14"/>
  <c r="D935" i="14"/>
  <c r="E935" i="14"/>
  <c r="I935" i="14"/>
  <c r="J935" i="14"/>
  <c r="D936" i="14"/>
  <c r="E936" i="14"/>
  <c r="I936" i="14"/>
  <c r="J936" i="14"/>
  <c r="M836" i="14"/>
  <c r="M837" i="14"/>
  <c r="M838" i="14"/>
  <c r="M839" i="14"/>
  <c r="M840" i="14"/>
  <c r="M841" i="14"/>
  <c r="M842" i="14"/>
  <c r="M843" i="14"/>
  <c r="M844" i="14"/>
  <c r="M845" i="14"/>
  <c r="M846" i="14"/>
  <c r="M847" i="14"/>
  <c r="M848" i="14"/>
  <c r="M849" i="14"/>
  <c r="M850" i="14"/>
  <c r="M851" i="14"/>
  <c r="M852" i="14"/>
  <c r="M853" i="14"/>
  <c r="M854" i="14"/>
  <c r="M855" i="14"/>
  <c r="M856" i="14"/>
  <c r="M857" i="14"/>
  <c r="M858" i="14"/>
  <c r="M859" i="14"/>
  <c r="C836" i="14"/>
  <c r="C837" i="14"/>
  <c r="C838" i="14"/>
  <c r="C839" i="14"/>
  <c r="C840" i="14"/>
  <c r="C841" i="14"/>
  <c r="C842" i="14"/>
  <c r="C843" i="14"/>
  <c r="C844" i="14"/>
  <c r="C845" i="14"/>
  <c r="C846" i="14"/>
  <c r="C847" i="14"/>
  <c r="C848" i="14"/>
  <c r="C849" i="14"/>
  <c r="C850" i="14"/>
  <c r="C851" i="14"/>
  <c r="C852" i="14"/>
  <c r="C853" i="14"/>
  <c r="C854" i="14"/>
  <c r="C855" i="14"/>
  <c r="C856" i="14"/>
  <c r="C857" i="14"/>
  <c r="C858" i="14"/>
  <c r="C859" i="14"/>
  <c r="C835" i="14"/>
  <c r="M835" i="14"/>
  <c r="M834" i="14"/>
  <c r="M833" i="14"/>
  <c r="M832" i="14"/>
  <c r="M831" i="14"/>
  <c r="M830" i="14"/>
  <c r="M829" i="14"/>
  <c r="M828" i="14"/>
  <c r="M827" i="14"/>
  <c r="M826" i="14"/>
  <c r="C834" i="14"/>
  <c r="C833" i="14"/>
  <c r="C832" i="14"/>
  <c r="C831" i="14"/>
  <c r="C830" i="14"/>
  <c r="C829" i="14"/>
  <c r="C828" i="14"/>
  <c r="C827" i="14"/>
  <c r="C826" i="14"/>
  <c r="M825" i="14"/>
  <c r="M824" i="14"/>
  <c r="C825" i="14"/>
  <c r="C824" i="14"/>
  <c r="M821" i="14"/>
  <c r="M822" i="14"/>
  <c r="M823" i="14"/>
  <c r="C821" i="14"/>
  <c r="C822" i="14"/>
  <c r="C823" i="14"/>
  <c r="M820" i="14"/>
  <c r="M819" i="14"/>
  <c r="C820" i="14"/>
  <c r="C819" i="14"/>
  <c r="C816" i="14"/>
  <c r="C817" i="14"/>
  <c r="C818" i="14"/>
  <c r="C815" i="14"/>
  <c r="M814" i="14"/>
  <c r="M813" i="14"/>
  <c r="M812" i="14"/>
  <c r="M811" i="14"/>
  <c r="M810" i="14"/>
  <c r="M809" i="14"/>
  <c r="M808" i="14"/>
  <c r="M807" i="14"/>
  <c r="M806" i="14"/>
  <c r="M803" i="14"/>
  <c r="M805" i="14"/>
  <c r="M804" i="14"/>
  <c r="C809" i="14"/>
  <c r="C810" i="14"/>
  <c r="C811" i="14"/>
  <c r="C812" i="14"/>
  <c r="C813" i="14"/>
  <c r="C814" i="14"/>
  <c r="M802" i="14"/>
  <c r="H314" i="14"/>
  <c r="C803" i="14"/>
  <c r="C804" i="14"/>
  <c r="C805" i="14"/>
  <c r="C806" i="14"/>
  <c r="C807" i="14"/>
  <c r="C808" i="14"/>
  <c r="C802" i="14"/>
  <c r="D802" i="14"/>
  <c r="E802" i="14"/>
  <c r="G802" i="14"/>
  <c r="H802" i="14"/>
  <c r="I802" i="14"/>
  <c r="J802" i="14"/>
  <c r="D803" i="14"/>
  <c r="E803" i="14"/>
  <c r="H803" i="14"/>
  <c r="I803" i="14"/>
  <c r="J803" i="14"/>
  <c r="D804" i="14"/>
  <c r="E804" i="14"/>
  <c r="G804" i="14"/>
  <c r="H804" i="14"/>
  <c r="I804" i="14"/>
  <c r="J804" i="14"/>
  <c r="D805" i="14"/>
  <c r="E805" i="14"/>
  <c r="G805" i="14"/>
  <c r="H805" i="14"/>
  <c r="I805" i="14"/>
  <c r="J805" i="14"/>
  <c r="D806" i="14"/>
  <c r="E806" i="14"/>
  <c r="G806" i="14"/>
  <c r="H806" i="14"/>
  <c r="I806" i="14"/>
  <c r="J806" i="14"/>
  <c r="D807" i="14"/>
  <c r="E807" i="14"/>
  <c r="G807" i="14"/>
  <c r="H807" i="14"/>
  <c r="I807" i="14"/>
  <c r="J807" i="14"/>
  <c r="D808" i="14"/>
  <c r="E808" i="14"/>
  <c r="G808" i="14"/>
  <c r="H808" i="14"/>
  <c r="I808" i="14"/>
  <c r="J808" i="14"/>
  <c r="D809" i="14"/>
  <c r="E809" i="14"/>
  <c r="G809" i="14"/>
  <c r="I809" i="14"/>
  <c r="J809" i="14"/>
  <c r="D810" i="14"/>
  <c r="E810" i="14"/>
  <c r="G810" i="14"/>
  <c r="I810" i="14"/>
  <c r="J810" i="14"/>
  <c r="D811" i="14"/>
  <c r="E811" i="14"/>
  <c r="G811" i="14"/>
  <c r="I811" i="14"/>
  <c r="J811" i="14"/>
  <c r="D812" i="14"/>
  <c r="E812" i="14"/>
  <c r="G812" i="14"/>
  <c r="I812" i="14"/>
  <c r="J812" i="14"/>
  <c r="D813" i="14"/>
  <c r="E813" i="14"/>
  <c r="G813" i="14"/>
  <c r="I813" i="14"/>
  <c r="J813" i="14"/>
  <c r="D814" i="14"/>
  <c r="E814" i="14"/>
  <c r="G814" i="14"/>
  <c r="I814" i="14"/>
  <c r="J814" i="14"/>
  <c r="D815" i="14"/>
  <c r="E815" i="14"/>
  <c r="H815" i="14"/>
  <c r="I815" i="14"/>
  <c r="J815" i="14"/>
  <c r="D816" i="14"/>
  <c r="E816" i="14"/>
  <c r="H816" i="14"/>
  <c r="I816" i="14"/>
  <c r="J816" i="14"/>
  <c r="D817" i="14"/>
  <c r="E817" i="14"/>
  <c r="H817" i="14"/>
  <c r="I817" i="14"/>
  <c r="J817" i="14"/>
  <c r="D818" i="14"/>
  <c r="E818" i="14"/>
  <c r="H818" i="14"/>
  <c r="I818" i="14"/>
  <c r="J818" i="14"/>
  <c r="D819" i="14"/>
  <c r="E819" i="14"/>
  <c r="H819" i="14"/>
  <c r="I819" i="14"/>
  <c r="J819" i="14"/>
  <c r="D820" i="14"/>
  <c r="E820" i="14"/>
  <c r="H820" i="14"/>
  <c r="I820" i="14"/>
  <c r="J820" i="14"/>
  <c r="D821" i="14"/>
  <c r="E821" i="14"/>
  <c r="H821" i="14"/>
  <c r="I821" i="14"/>
  <c r="J821" i="14"/>
  <c r="D822" i="14"/>
  <c r="E822" i="14"/>
  <c r="H822" i="14"/>
  <c r="I822" i="14"/>
  <c r="J822" i="14"/>
  <c r="D823" i="14"/>
  <c r="E823" i="14"/>
  <c r="H823" i="14"/>
  <c r="I823" i="14"/>
  <c r="J823" i="14"/>
  <c r="D824" i="14"/>
  <c r="E824" i="14"/>
  <c r="H824" i="14"/>
  <c r="I824" i="14"/>
  <c r="J824" i="14"/>
  <c r="D825" i="14"/>
  <c r="E825" i="14"/>
  <c r="G825" i="14"/>
  <c r="H825" i="14"/>
  <c r="I825" i="14"/>
  <c r="J825" i="14"/>
  <c r="D826" i="14"/>
  <c r="E826" i="14"/>
  <c r="H826" i="14"/>
  <c r="I826" i="14"/>
  <c r="J826" i="14"/>
  <c r="D827" i="14"/>
  <c r="E827" i="14"/>
  <c r="H827" i="14"/>
  <c r="I827" i="14"/>
  <c r="J827" i="14"/>
  <c r="D828" i="14"/>
  <c r="E828" i="14"/>
  <c r="H828" i="14"/>
  <c r="I828" i="14"/>
  <c r="J828" i="14"/>
  <c r="D829" i="14"/>
  <c r="E829" i="14"/>
  <c r="H829" i="14"/>
  <c r="I829" i="14"/>
  <c r="J829" i="14"/>
  <c r="D830" i="14"/>
  <c r="E830" i="14"/>
  <c r="H830" i="14"/>
  <c r="I830" i="14"/>
  <c r="J830" i="14"/>
  <c r="D831" i="14"/>
  <c r="E831" i="14"/>
  <c r="H831" i="14"/>
  <c r="I831" i="14"/>
  <c r="J831" i="14"/>
  <c r="D832" i="14"/>
  <c r="E832" i="14"/>
  <c r="H832" i="14"/>
  <c r="I832" i="14"/>
  <c r="J832" i="14"/>
  <c r="D833" i="14"/>
  <c r="E833" i="14"/>
  <c r="H833" i="14"/>
  <c r="I833" i="14"/>
  <c r="J833" i="14"/>
  <c r="D834" i="14"/>
  <c r="E834" i="14"/>
  <c r="H834" i="14"/>
  <c r="I834" i="14"/>
  <c r="J834" i="14"/>
  <c r="D835" i="14"/>
  <c r="E835" i="14"/>
  <c r="G835" i="14"/>
  <c r="H835" i="14"/>
  <c r="I835" i="14"/>
  <c r="J835" i="14"/>
  <c r="D836" i="14"/>
  <c r="E836" i="14"/>
  <c r="I836" i="14"/>
  <c r="J836" i="14"/>
  <c r="D837" i="14"/>
  <c r="E837" i="14"/>
  <c r="I837" i="14"/>
  <c r="J837" i="14"/>
  <c r="D838" i="14"/>
  <c r="E838" i="14"/>
  <c r="I838" i="14"/>
  <c r="J838" i="14"/>
  <c r="D839" i="14"/>
  <c r="E839" i="14"/>
  <c r="I839" i="14"/>
  <c r="J839" i="14"/>
  <c r="D840" i="14"/>
  <c r="E840" i="14"/>
  <c r="I840" i="14"/>
  <c r="J840" i="14"/>
  <c r="D841" i="14"/>
  <c r="E841" i="14"/>
  <c r="I841" i="14"/>
  <c r="J841" i="14"/>
  <c r="D842" i="14"/>
  <c r="E842" i="14"/>
  <c r="I842" i="14"/>
  <c r="J842" i="14"/>
  <c r="D843" i="14"/>
  <c r="E843" i="14"/>
  <c r="H843" i="14"/>
  <c r="I843" i="14"/>
  <c r="J843" i="14"/>
  <c r="D844" i="14"/>
  <c r="E844" i="14"/>
  <c r="H844" i="14"/>
  <c r="I844" i="14"/>
  <c r="J844" i="14"/>
  <c r="D845" i="14"/>
  <c r="E845" i="14"/>
  <c r="H845" i="14"/>
  <c r="I845" i="14"/>
  <c r="J845" i="14"/>
  <c r="D846" i="14"/>
  <c r="E846" i="14"/>
  <c r="H846" i="14"/>
  <c r="I846" i="14"/>
  <c r="J846" i="14"/>
  <c r="D847" i="14"/>
  <c r="E847" i="14"/>
  <c r="I847" i="14"/>
  <c r="J847" i="14"/>
  <c r="D848" i="14"/>
  <c r="E848" i="14"/>
  <c r="I848" i="14"/>
  <c r="J848" i="14"/>
  <c r="D849" i="14"/>
  <c r="E849" i="14"/>
  <c r="I849" i="14"/>
  <c r="J849" i="14"/>
  <c r="D850" i="14"/>
  <c r="E850" i="14"/>
  <c r="I850" i="14"/>
  <c r="J850" i="14"/>
  <c r="D851" i="14"/>
  <c r="E851" i="14"/>
  <c r="I851" i="14"/>
  <c r="J851" i="14"/>
  <c r="D852" i="14"/>
  <c r="E852" i="14"/>
  <c r="I852" i="14"/>
  <c r="J852" i="14"/>
  <c r="D853" i="14"/>
  <c r="E853" i="14"/>
  <c r="I853" i="14"/>
  <c r="J853" i="14"/>
  <c r="D854" i="14"/>
  <c r="E854" i="14"/>
  <c r="I854" i="14"/>
  <c r="J854" i="14"/>
  <c r="D855" i="14"/>
  <c r="E855" i="14"/>
  <c r="H855" i="14"/>
  <c r="I855" i="14"/>
  <c r="J855" i="14"/>
  <c r="D856" i="14"/>
  <c r="E856" i="14"/>
  <c r="H856" i="14"/>
  <c r="I856" i="14"/>
  <c r="J856" i="14"/>
  <c r="D857" i="14"/>
  <c r="E857" i="14"/>
  <c r="H857" i="14"/>
  <c r="I857" i="14"/>
  <c r="J857" i="14"/>
  <c r="D858" i="14"/>
  <c r="E858" i="14"/>
  <c r="H858" i="14"/>
  <c r="I858" i="14"/>
  <c r="J858" i="14"/>
  <c r="D859" i="14"/>
  <c r="E859" i="14"/>
  <c r="H859" i="14"/>
  <c r="I859" i="14"/>
  <c r="J859" i="14"/>
  <c r="C786" i="14"/>
  <c r="C787" i="14"/>
  <c r="C788" i="14"/>
  <c r="C789" i="14"/>
  <c r="C790" i="14"/>
  <c r="C791" i="14"/>
  <c r="C792" i="14"/>
  <c r="C793" i="14"/>
  <c r="C794" i="14"/>
  <c r="C795" i="14"/>
  <c r="C796" i="14"/>
  <c r="C797" i="14"/>
  <c r="C798" i="14"/>
  <c r="C799" i="14"/>
  <c r="C800" i="14"/>
  <c r="C801" i="14"/>
  <c r="C785" i="14"/>
  <c r="M801" i="14"/>
  <c r="M800" i="14"/>
  <c r="M799" i="14"/>
  <c r="M798" i="14"/>
  <c r="M797" i="14"/>
  <c r="M796" i="14"/>
  <c r="M795" i="14"/>
  <c r="M794" i="14"/>
  <c r="M793" i="14"/>
  <c r="M792" i="14"/>
  <c r="M791" i="14"/>
  <c r="M790" i="14"/>
  <c r="M789" i="14"/>
  <c r="M788" i="14"/>
  <c r="M787" i="14"/>
  <c r="M786" i="14"/>
  <c r="M785" i="14"/>
  <c r="C784" i="14"/>
  <c r="C783" i="14"/>
  <c r="C782" i="14"/>
  <c r="C781" i="14"/>
  <c r="M782" i="14"/>
  <c r="M783" i="14"/>
  <c r="M784" i="14"/>
  <c r="M781" i="14"/>
  <c r="M780" i="14"/>
  <c r="M779" i="14"/>
  <c r="M778" i="14"/>
  <c r="C779" i="14"/>
  <c r="C780" i="14"/>
  <c r="C778" i="14"/>
  <c r="D778" i="14"/>
  <c r="E778" i="14"/>
  <c r="G778" i="14"/>
  <c r="H778" i="14"/>
  <c r="I778" i="14"/>
  <c r="J778" i="14"/>
  <c r="D779" i="14"/>
  <c r="E779" i="14"/>
  <c r="G779" i="14"/>
  <c r="H779" i="14"/>
  <c r="I779" i="14"/>
  <c r="J779" i="14"/>
  <c r="D780" i="14"/>
  <c r="E780" i="14"/>
  <c r="G780" i="14"/>
  <c r="H780" i="14"/>
  <c r="I780" i="14"/>
  <c r="J780" i="14"/>
  <c r="D781" i="14"/>
  <c r="E781" i="14"/>
  <c r="G781" i="14"/>
  <c r="I781" i="14"/>
  <c r="J781" i="14"/>
  <c r="D782" i="14"/>
  <c r="E782" i="14"/>
  <c r="G782" i="14"/>
  <c r="I782" i="14"/>
  <c r="J782" i="14"/>
  <c r="D783" i="14"/>
  <c r="E783" i="14"/>
  <c r="G783" i="14"/>
  <c r="I783" i="14"/>
  <c r="J783" i="14"/>
  <c r="D784" i="14"/>
  <c r="E784" i="14"/>
  <c r="G784" i="14"/>
  <c r="I784" i="14"/>
  <c r="J784" i="14"/>
  <c r="D785" i="14"/>
  <c r="E785" i="14"/>
  <c r="H785" i="14"/>
  <c r="I785" i="14"/>
  <c r="J785" i="14"/>
  <c r="D786" i="14"/>
  <c r="E786" i="14"/>
  <c r="H786" i="14"/>
  <c r="I786" i="14"/>
  <c r="J786" i="14"/>
  <c r="D787" i="14"/>
  <c r="E787" i="14"/>
  <c r="H787" i="14"/>
  <c r="I787" i="14"/>
  <c r="J787" i="14"/>
  <c r="D788" i="14"/>
  <c r="E788" i="14"/>
  <c r="H788" i="14"/>
  <c r="I788" i="14"/>
  <c r="J788" i="14"/>
  <c r="D789" i="14"/>
  <c r="E789" i="14"/>
  <c r="H789" i="14"/>
  <c r="I789" i="14"/>
  <c r="J789" i="14"/>
  <c r="D790" i="14"/>
  <c r="E790" i="14"/>
  <c r="H790" i="14"/>
  <c r="I790" i="14"/>
  <c r="J790" i="14"/>
  <c r="D791" i="14"/>
  <c r="E791" i="14"/>
  <c r="H791" i="14"/>
  <c r="I791" i="14"/>
  <c r="J791" i="14"/>
  <c r="D792" i="14"/>
  <c r="E792" i="14"/>
  <c r="H792" i="14"/>
  <c r="I792" i="14"/>
  <c r="J792" i="14"/>
  <c r="D793" i="14"/>
  <c r="E793" i="14"/>
  <c r="H793" i="14"/>
  <c r="I793" i="14"/>
  <c r="J793" i="14"/>
  <c r="D794" i="14"/>
  <c r="E794" i="14"/>
  <c r="H794" i="14"/>
  <c r="I794" i="14"/>
  <c r="J794" i="14"/>
  <c r="D795" i="14"/>
  <c r="E795" i="14"/>
  <c r="H795" i="14"/>
  <c r="I795" i="14"/>
  <c r="J795" i="14"/>
  <c r="D796" i="14"/>
  <c r="E796" i="14"/>
  <c r="H796" i="14"/>
  <c r="I796" i="14"/>
  <c r="J796" i="14"/>
  <c r="D797" i="14"/>
  <c r="E797" i="14"/>
  <c r="H797" i="14"/>
  <c r="I797" i="14"/>
  <c r="J797" i="14"/>
  <c r="D798" i="14"/>
  <c r="E798" i="14"/>
  <c r="H798" i="14"/>
  <c r="I798" i="14"/>
  <c r="J798" i="14"/>
  <c r="D799" i="14"/>
  <c r="E799" i="14"/>
  <c r="H799" i="14"/>
  <c r="I799" i="14"/>
  <c r="J799" i="14"/>
  <c r="D800" i="14"/>
  <c r="E800" i="14"/>
  <c r="H800" i="14"/>
  <c r="I800" i="14"/>
  <c r="J800" i="14"/>
  <c r="D801" i="14"/>
  <c r="E801" i="14"/>
  <c r="H801" i="14"/>
  <c r="I801" i="14"/>
  <c r="J801" i="14"/>
  <c r="C761" i="14"/>
  <c r="C762" i="14"/>
  <c r="C763" i="14"/>
  <c r="C764" i="14"/>
  <c r="C765" i="14"/>
  <c r="C766" i="14"/>
  <c r="C767" i="14"/>
  <c r="C768" i="14"/>
  <c r="C769" i="14"/>
  <c r="C770" i="14"/>
  <c r="C771" i="14"/>
  <c r="C772" i="14"/>
  <c r="C773" i="14"/>
  <c r="C774" i="14"/>
  <c r="C776" i="14"/>
  <c r="C777" i="14"/>
  <c r="M777" i="14"/>
  <c r="M776" i="14"/>
  <c r="M775" i="14"/>
  <c r="M731" i="14"/>
  <c r="C775" i="14"/>
  <c r="M773" i="14"/>
  <c r="M774" i="14"/>
  <c r="M772" i="14"/>
  <c r="M771" i="14"/>
  <c r="M764" i="14"/>
  <c r="M765" i="14"/>
  <c r="M766" i="14"/>
  <c r="M767" i="14"/>
  <c r="M768" i="14"/>
  <c r="M769" i="14"/>
  <c r="M770" i="14"/>
  <c r="M763" i="14"/>
  <c r="M762" i="14"/>
  <c r="M761" i="14"/>
  <c r="M760" i="14"/>
  <c r="M759" i="14"/>
  <c r="M758" i="14"/>
  <c r="M757" i="14"/>
  <c r="M756" i="14"/>
  <c r="M755" i="14"/>
  <c r="M751" i="14"/>
  <c r="M752" i="14"/>
  <c r="M753" i="14"/>
  <c r="M754" i="14"/>
  <c r="M750" i="14"/>
  <c r="M749" i="14"/>
  <c r="M748" i="14"/>
  <c r="M747" i="14"/>
  <c r="M746" i="14"/>
  <c r="M745" i="14"/>
  <c r="M744" i="14"/>
  <c r="M743" i="14"/>
  <c r="M740" i="14"/>
  <c r="M741" i="14"/>
  <c r="M742" i="14"/>
  <c r="M739" i="14"/>
  <c r="C738" i="14"/>
  <c r="C737" i="14"/>
  <c r="C736" i="14"/>
  <c r="M737" i="14"/>
  <c r="M736" i="14"/>
  <c r="M735" i="14"/>
  <c r="M734" i="14"/>
  <c r="M733" i="14"/>
  <c r="C734" i="14"/>
  <c r="C735" i="14"/>
  <c r="C739" i="14"/>
  <c r="C740" i="14"/>
  <c r="C741" i="14"/>
  <c r="C742" i="14"/>
  <c r="C743" i="14"/>
  <c r="C744" i="14"/>
  <c r="C745" i="14"/>
  <c r="C746" i="14"/>
  <c r="C747" i="14"/>
  <c r="C748" i="14"/>
  <c r="C749" i="14"/>
  <c r="C750" i="14"/>
  <c r="C751" i="14"/>
  <c r="C752" i="14"/>
  <c r="C753" i="14"/>
  <c r="C754" i="14"/>
  <c r="C755" i="14"/>
  <c r="C756" i="14"/>
  <c r="C757" i="14"/>
  <c r="C758" i="14"/>
  <c r="C759" i="14"/>
  <c r="C760" i="14"/>
  <c r="C733" i="14"/>
  <c r="C730" i="14"/>
  <c r="C731" i="14"/>
  <c r="C732" i="14"/>
  <c r="M732" i="14"/>
  <c r="D732" i="14"/>
  <c r="E732" i="14"/>
  <c r="G732" i="14"/>
  <c r="I732" i="14"/>
  <c r="J732" i="14"/>
  <c r="D733" i="14"/>
  <c r="E733" i="14"/>
  <c r="I733" i="14"/>
  <c r="J733" i="14"/>
  <c r="D734" i="14"/>
  <c r="E734" i="14"/>
  <c r="I734" i="14"/>
  <c r="J734" i="14"/>
  <c r="D735" i="14"/>
  <c r="E735" i="14"/>
  <c r="I735" i="14"/>
  <c r="J735" i="14"/>
  <c r="D736" i="14"/>
  <c r="E736" i="14"/>
  <c r="H736" i="14"/>
  <c r="I736" i="14"/>
  <c r="J736" i="14"/>
  <c r="D737" i="14"/>
  <c r="E737" i="14"/>
  <c r="H737" i="14"/>
  <c r="I737" i="14"/>
  <c r="J737" i="14"/>
  <c r="D738" i="14"/>
  <c r="E738" i="14"/>
  <c r="H738" i="14"/>
  <c r="I738" i="14"/>
  <c r="J738" i="14"/>
  <c r="D739" i="14"/>
  <c r="E739" i="14"/>
  <c r="I739" i="14"/>
  <c r="J739" i="14"/>
  <c r="D740" i="14"/>
  <c r="E740" i="14"/>
  <c r="I740" i="14"/>
  <c r="J740" i="14"/>
  <c r="D741" i="14"/>
  <c r="E741" i="14"/>
  <c r="I741" i="14"/>
  <c r="J741" i="14"/>
  <c r="D742" i="14"/>
  <c r="E742" i="14"/>
  <c r="I742" i="14"/>
  <c r="J742" i="14"/>
  <c r="D743" i="14"/>
  <c r="E743" i="14"/>
  <c r="I743" i="14"/>
  <c r="J743" i="14"/>
  <c r="D744" i="14"/>
  <c r="E744" i="14"/>
  <c r="I744" i="14"/>
  <c r="J744" i="14"/>
  <c r="D745" i="14"/>
  <c r="E745" i="14"/>
  <c r="I745" i="14"/>
  <c r="J745" i="14"/>
  <c r="D746" i="14"/>
  <c r="E746" i="14"/>
  <c r="I746" i="14"/>
  <c r="J746" i="14"/>
  <c r="D747" i="14"/>
  <c r="E747" i="14"/>
  <c r="I747" i="14"/>
  <c r="J747" i="14"/>
  <c r="D748" i="14"/>
  <c r="E748" i="14"/>
  <c r="I748" i="14"/>
  <c r="J748" i="14"/>
  <c r="D749" i="14"/>
  <c r="E749" i="14"/>
  <c r="H749" i="14"/>
  <c r="I749" i="14"/>
  <c r="J749" i="14"/>
  <c r="D750" i="14"/>
  <c r="E750" i="14"/>
  <c r="H750" i="14"/>
  <c r="I750" i="14"/>
  <c r="J750" i="14"/>
  <c r="D751" i="14"/>
  <c r="E751" i="14"/>
  <c r="I751" i="14"/>
  <c r="J751" i="14"/>
  <c r="D752" i="14"/>
  <c r="E752" i="14"/>
  <c r="I752" i="14"/>
  <c r="J752" i="14"/>
  <c r="D753" i="14"/>
  <c r="E753" i="14"/>
  <c r="I753" i="14"/>
  <c r="J753" i="14"/>
  <c r="D754" i="14"/>
  <c r="E754" i="14"/>
  <c r="I754" i="14"/>
  <c r="J754" i="14"/>
  <c r="D755" i="14"/>
  <c r="E755" i="14"/>
  <c r="I755" i="14"/>
  <c r="J755" i="14"/>
  <c r="D756" i="14"/>
  <c r="E756" i="14"/>
  <c r="I756" i="14"/>
  <c r="J756" i="14"/>
  <c r="D757" i="14"/>
  <c r="E757" i="14"/>
  <c r="I757" i="14"/>
  <c r="J757" i="14"/>
  <c r="D758" i="14"/>
  <c r="E758" i="14"/>
  <c r="I758" i="14"/>
  <c r="J758" i="14"/>
  <c r="D759" i="14"/>
  <c r="E759" i="14"/>
  <c r="I759" i="14"/>
  <c r="J759" i="14"/>
  <c r="D760" i="14"/>
  <c r="E760" i="14"/>
  <c r="I760" i="14"/>
  <c r="J760" i="14"/>
  <c r="D761" i="14"/>
  <c r="E761" i="14"/>
  <c r="H761" i="14"/>
  <c r="I761" i="14"/>
  <c r="J761" i="14"/>
  <c r="D762" i="14"/>
  <c r="E762" i="14"/>
  <c r="H762" i="14"/>
  <c r="I762" i="14"/>
  <c r="J762" i="14"/>
  <c r="D763" i="14"/>
  <c r="E763" i="14"/>
  <c r="I763" i="14"/>
  <c r="J763" i="14"/>
  <c r="D764" i="14"/>
  <c r="E764" i="14"/>
  <c r="I764" i="14"/>
  <c r="J764" i="14"/>
  <c r="D765" i="14"/>
  <c r="E765" i="14"/>
  <c r="I765" i="14"/>
  <c r="J765" i="14"/>
  <c r="D766" i="14"/>
  <c r="E766" i="14"/>
  <c r="I766" i="14"/>
  <c r="J766" i="14"/>
  <c r="D767" i="14"/>
  <c r="E767" i="14"/>
  <c r="I767" i="14"/>
  <c r="J767" i="14"/>
  <c r="D768" i="14"/>
  <c r="E768" i="14"/>
  <c r="I768" i="14"/>
  <c r="J768" i="14"/>
  <c r="D769" i="14"/>
  <c r="E769" i="14"/>
  <c r="I769" i="14"/>
  <c r="J769" i="14"/>
  <c r="D770" i="14"/>
  <c r="E770" i="14"/>
  <c r="I770" i="14"/>
  <c r="J770" i="14"/>
  <c r="D771" i="14"/>
  <c r="E771" i="14"/>
  <c r="G771" i="14"/>
  <c r="I771" i="14"/>
  <c r="J771" i="14"/>
  <c r="D772" i="14"/>
  <c r="E772" i="14"/>
  <c r="G772" i="14"/>
  <c r="I772" i="14"/>
  <c r="J772" i="14"/>
  <c r="D773" i="14"/>
  <c r="E773" i="14"/>
  <c r="G773" i="14"/>
  <c r="I773" i="14"/>
  <c r="J773" i="14"/>
  <c r="D774" i="14"/>
  <c r="E774" i="14"/>
  <c r="G774" i="14"/>
  <c r="I774" i="14"/>
  <c r="J774" i="14"/>
  <c r="D775" i="14"/>
  <c r="E775" i="14"/>
  <c r="G775" i="14"/>
  <c r="I775" i="14"/>
  <c r="J775" i="14"/>
  <c r="D776" i="14"/>
  <c r="E776" i="14"/>
  <c r="G776" i="14"/>
  <c r="I776" i="14"/>
  <c r="J776" i="14"/>
  <c r="D777" i="14"/>
  <c r="E777" i="14"/>
  <c r="G777" i="14"/>
  <c r="H777" i="14"/>
  <c r="I777" i="14"/>
  <c r="J777" i="14"/>
  <c r="M730" i="14"/>
  <c r="M729" i="14"/>
  <c r="M728" i="14"/>
  <c r="M727" i="14"/>
  <c r="M726" i="14"/>
  <c r="M725" i="14"/>
  <c r="M724" i="14"/>
  <c r="M723" i="14"/>
  <c r="M722" i="14"/>
  <c r="M721" i="14"/>
  <c r="M720" i="14"/>
  <c r="M719" i="14"/>
  <c r="M718" i="14"/>
  <c r="M717" i="14"/>
  <c r="M716" i="14"/>
  <c r="M715" i="14"/>
  <c r="M714" i="14"/>
  <c r="C715" i="14"/>
  <c r="C716" i="14"/>
  <c r="C717" i="14"/>
  <c r="C718" i="14"/>
  <c r="C719" i="14"/>
  <c r="C720" i="14"/>
  <c r="C721" i="14"/>
  <c r="C722" i="14"/>
  <c r="C723" i="14"/>
  <c r="C724" i="14"/>
  <c r="C725" i="14"/>
  <c r="C726" i="14"/>
  <c r="C727" i="14"/>
  <c r="C728" i="14"/>
  <c r="C729" i="14"/>
  <c r="C714" i="14"/>
  <c r="C713" i="14"/>
  <c r="M713" i="14"/>
  <c r="M712" i="14"/>
  <c r="M711" i="14"/>
  <c r="M710" i="14"/>
  <c r="M709" i="14"/>
  <c r="M708" i="14"/>
  <c r="M707" i="14"/>
  <c r="M706" i="14"/>
  <c r="M705" i="14"/>
  <c r="C706" i="14"/>
  <c r="C707" i="14"/>
  <c r="C708" i="14"/>
  <c r="C709" i="14"/>
  <c r="C710" i="14"/>
  <c r="C711" i="14"/>
  <c r="C712" i="14"/>
  <c r="C705" i="14"/>
  <c r="D705" i="14"/>
  <c r="E705" i="14"/>
  <c r="I705" i="14"/>
  <c r="J705" i="14"/>
  <c r="D706" i="14"/>
  <c r="E706" i="14"/>
  <c r="I706" i="14"/>
  <c r="J706" i="14"/>
  <c r="D707" i="14"/>
  <c r="E707" i="14"/>
  <c r="I707" i="14"/>
  <c r="J707" i="14"/>
  <c r="D708" i="14"/>
  <c r="E708" i="14"/>
  <c r="I708" i="14"/>
  <c r="J708" i="14"/>
  <c r="D709" i="14"/>
  <c r="E709" i="14"/>
  <c r="I709" i="14"/>
  <c r="J709" i="14"/>
  <c r="D710" i="14"/>
  <c r="E710" i="14"/>
  <c r="I710" i="14"/>
  <c r="J710" i="14"/>
  <c r="D711" i="14"/>
  <c r="E711" i="14"/>
  <c r="I711" i="14"/>
  <c r="J711" i="14"/>
  <c r="D712" i="14"/>
  <c r="E712" i="14"/>
  <c r="I712" i="14"/>
  <c r="J712" i="14"/>
  <c r="D713" i="14"/>
  <c r="E713" i="14"/>
  <c r="H713" i="14"/>
  <c r="I713" i="14"/>
  <c r="J713" i="14"/>
  <c r="D714" i="14"/>
  <c r="E714" i="14"/>
  <c r="I714" i="14"/>
  <c r="J714" i="14"/>
  <c r="D715" i="14"/>
  <c r="E715" i="14"/>
  <c r="I715" i="14"/>
  <c r="J715" i="14"/>
  <c r="D716" i="14"/>
  <c r="E716" i="14"/>
  <c r="I716" i="14"/>
  <c r="J716" i="14"/>
  <c r="D717" i="14"/>
  <c r="E717" i="14"/>
  <c r="I717" i="14"/>
  <c r="J717" i="14"/>
  <c r="D718" i="14"/>
  <c r="E718" i="14"/>
  <c r="I718" i="14"/>
  <c r="J718" i="14"/>
  <c r="D719" i="14"/>
  <c r="E719" i="14"/>
  <c r="I719" i="14"/>
  <c r="J719" i="14"/>
  <c r="D720" i="14"/>
  <c r="E720" i="14"/>
  <c r="I720" i="14"/>
  <c r="J720" i="14"/>
  <c r="D721" i="14"/>
  <c r="E721" i="14"/>
  <c r="I721" i="14"/>
  <c r="J721" i="14"/>
  <c r="D722" i="14"/>
  <c r="E722" i="14"/>
  <c r="I722" i="14"/>
  <c r="J722" i="14"/>
  <c r="D723" i="14"/>
  <c r="E723" i="14"/>
  <c r="I723" i="14"/>
  <c r="J723" i="14"/>
  <c r="D724" i="14"/>
  <c r="E724" i="14"/>
  <c r="I724" i="14"/>
  <c r="J724" i="14"/>
  <c r="D725" i="14"/>
  <c r="E725" i="14"/>
  <c r="I725" i="14"/>
  <c r="J725" i="14"/>
  <c r="D726" i="14"/>
  <c r="E726" i="14"/>
  <c r="I726" i="14"/>
  <c r="J726" i="14"/>
  <c r="D727" i="14"/>
  <c r="E727" i="14"/>
  <c r="I727" i="14"/>
  <c r="J727" i="14"/>
  <c r="D728" i="14"/>
  <c r="E728" i="14"/>
  <c r="I728" i="14"/>
  <c r="J728" i="14"/>
  <c r="D729" i="14"/>
  <c r="E729" i="14"/>
  <c r="I729" i="14"/>
  <c r="J729" i="14"/>
  <c r="D730" i="14"/>
  <c r="E730" i="14"/>
  <c r="G730" i="14"/>
  <c r="I730" i="14"/>
  <c r="J730" i="14"/>
  <c r="D731" i="14"/>
  <c r="E731" i="14"/>
  <c r="G731" i="14"/>
  <c r="H731" i="14"/>
  <c r="I731" i="14"/>
  <c r="J731" i="14"/>
  <c r="M704" i="14"/>
  <c r="M703" i="14"/>
  <c r="M702" i="14"/>
  <c r="M701" i="14"/>
  <c r="M700" i="14"/>
  <c r="M699" i="14"/>
  <c r="M698" i="14"/>
  <c r="M697" i="14"/>
  <c r="M696" i="14"/>
  <c r="M695" i="14"/>
  <c r="M694" i="14"/>
  <c r="M693" i="14"/>
  <c r="M692" i="14"/>
  <c r="M691" i="14"/>
  <c r="M690" i="14"/>
  <c r="M689" i="14"/>
  <c r="C702" i="14"/>
  <c r="C703" i="14"/>
  <c r="C704" i="14"/>
  <c r="C693" i="14"/>
  <c r="C694" i="14"/>
  <c r="C695" i="14"/>
  <c r="C696" i="14"/>
  <c r="C697" i="14"/>
  <c r="C698" i="14"/>
  <c r="C699" i="14"/>
  <c r="C700" i="14"/>
  <c r="C701" i="14"/>
  <c r="E690" i="14"/>
  <c r="E691" i="14"/>
  <c r="E692" i="14"/>
  <c r="E689" i="14"/>
  <c r="C690" i="14"/>
  <c r="C691" i="14"/>
  <c r="C692" i="14"/>
  <c r="C689" i="14"/>
  <c r="M688" i="14"/>
  <c r="M687" i="14"/>
  <c r="M686" i="14"/>
  <c r="M685" i="14"/>
  <c r="M684" i="14"/>
  <c r="M683" i="14"/>
  <c r="M682" i="14"/>
  <c r="M681" i="14"/>
  <c r="M680" i="14"/>
  <c r="M679" i="14"/>
  <c r="M678" i="14"/>
  <c r="M677" i="14"/>
  <c r="M676" i="14"/>
  <c r="M675" i="14"/>
  <c r="M674" i="14"/>
  <c r="M673" i="14"/>
  <c r="M672" i="14"/>
  <c r="M671" i="14"/>
  <c r="C673" i="14"/>
  <c r="C678" i="14"/>
  <c r="C677" i="14"/>
  <c r="C676" i="14"/>
  <c r="C675" i="14"/>
  <c r="C674" i="14"/>
  <c r="C672" i="14"/>
  <c r="C671" i="14"/>
  <c r="C670" i="14"/>
  <c r="C662" i="14"/>
  <c r="C663" i="14"/>
  <c r="C664" i="14"/>
  <c r="C665" i="14"/>
  <c r="C666" i="14"/>
  <c r="C667" i="14"/>
  <c r="C668" i="14"/>
  <c r="C669" i="14"/>
  <c r="C661" i="14"/>
  <c r="M670" i="14"/>
  <c r="M669" i="14"/>
  <c r="M668" i="14"/>
  <c r="M667" i="14"/>
  <c r="M666" i="14"/>
  <c r="M665" i="14"/>
  <c r="M664" i="14"/>
  <c r="M663" i="14"/>
  <c r="M662" i="14"/>
  <c r="M661" i="14"/>
  <c r="M660" i="14"/>
  <c r="M659" i="14"/>
  <c r="M658" i="14"/>
  <c r="M657" i="14"/>
  <c r="M656" i="14"/>
  <c r="C660" i="14"/>
  <c r="C657" i="14"/>
  <c r="C658" i="14"/>
  <c r="C659" i="14"/>
  <c r="C656" i="14"/>
  <c r="M655" i="14"/>
  <c r="C655" i="14"/>
  <c r="M647" i="14"/>
  <c r="M648" i="14"/>
  <c r="M649" i="14"/>
  <c r="M650" i="14"/>
  <c r="M651" i="14"/>
  <c r="M652" i="14"/>
  <c r="M653" i="14"/>
  <c r="M654" i="14"/>
  <c r="M646" i="14"/>
  <c r="M645" i="14"/>
  <c r="C646" i="14"/>
  <c r="C647" i="14"/>
  <c r="C648" i="14"/>
  <c r="C649" i="14"/>
  <c r="C650" i="14"/>
  <c r="C651" i="14"/>
  <c r="C652" i="14"/>
  <c r="C653" i="14"/>
  <c r="C654" i="14"/>
  <c r="C645" i="14"/>
  <c r="M644" i="14"/>
  <c r="M643" i="14"/>
  <c r="M642" i="14"/>
  <c r="M641" i="14"/>
  <c r="M640" i="14"/>
  <c r="C641" i="14"/>
  <c r="C642" i="14"/>
  <c r="C643" i="14"/>
  <c r="C644" i="14"/>
  <c r="C640" i="14"/>
  <c r="D640" i="14"/>
  <c r="E640" i="14"/>
  <c r="G640" i="14"/>
  <c r="I640" i="14"/>
  <c r="J640" i="14"/>
  <c r="D641" i="14"/>
  <c r="E641" i="14"/>
  <c r="G641" i="14"/>
  <c r="I641" i="14"/>
  <c r="J641" i="14"/>
  <c r="D642" i="14"/>
  <c r="E642" i="14"/>
  <c r="G642" i="14"/>
  <c r="I642" i="14"/>
  <c r="J642" i="14"/>
  <c r="D643" i="14"/>
  <c r="E643" i="14"/>
  <c r="G643" i="14"/>
  <c r="I643" i="14"/>
  <c r="J643" i="14"/>
  <c r="D644" i="14"/>
  <c r="E644" i="14"/>
  <c r="G644" i="14"/>
  <c r="I644" i="14"/>
  <c r="J644" i="14"/>
  <c r="D645" i="14"/>
  <c r="E645" i="14"/>
  <c r="I645" i="14"/>
  <c r="J645" i="14"/>
  <c r="D646" i="14"/>
  <c r="E646" i="14"/>
  <c r="I646" i="14"/>
  <c r="J646" i="14"/>
  <c r="D647" i="14"/>
  <c r="E647" i="14"/>
  <c r="I647" i="14"/>
  <c r="J647" i="14"/>
  <c r="D648" i="14"/>
  <c r="E648" i="14"/>
  <c r="I648" i="14"/>
  <c r="J648" i="14"/>
  <c r="D649" i="14"/>
  <c r="E649" i="14"/>
  <c r="I649" i="14"/>
  <c r="J649" i="14"/>
  <c r="D650" i="14"/>
  <c r="E650" i="14"/>
  <c r="I650" i="14"/>
  <c r="J650" i="14"/>
  <c r="D651" i="14"/>
  <c r="E651" i="14"/>
  <c r="I651" i="14"/>
  <c r="J651" i="14"/>
  <c r="D652" i="14"/>
  <c r="E652" i="14"/>
  <c r="I652" i="14"/>
  <c r="J652" i="14"/>
  <c r="D653" i="14"/>
  <c r="E653" i="14"/>
  <c r="I653" i="14"/>
  <c r="J653" i="14"/>
  <c r="D654" i="14"/>
  <c r="E654" i="14"/>
  <c r="I654" i="14"/>
  <c r="J654" i="14"/>
  <c r="D655" i="14"/>
  <c r="E655" i="14"/>
  <c r="G655" i="14"/>
  <c r="H655" i="14"/>
  <c r="I655" i="14"/>
  <c r="J655" i="14"/>
  <c r="D656" i="14"/>
  <c r="E656" i="14"/>
  <c r="G656" i="14"/>
  <c r="I656" i="14"/>
  <c r="J656" i="14"/>
  <c r="D657" i="14"/>
  <c r="E657" i="14"/>
  <c r="G657" i="14"/>
  <c r="H657" i="14"/>
  <c r="I657" i="14"/>
  <c r="J657" i="14"/>
  <c r="D658" i="14"/>
  <c r="E658" i="14"/>
  <c r="G658" i="14"/>
  <c r="H658" i="14"/>
  <c r="I658" i="14"/>
  <c r="J658" i="14"/>
  <c r="D659" i="14"/>
  <c r="E659" i="14"/>
  <c r="G659" i="14"/>
  <c r="H659" i="14"/>
  <c r="I659" i="14"/>
  <c r="J659" i="14"/>
  <c r="D660" i="14"/>
  <c r="E660" i="14"/>
  <c r="G660" i="14"/>
  <c r="H660" i="14"/>
  <c r="I660" i="14"/>
  <c r="J660" i="14"/>
  <c r="D661" i="14"/>
  <c r="E661" i="14"/>
  <c r="G661" i="14"/>
  <c r="H661" i="14"/>
  <c r="I661" i="14"/>
  <c r="J661" i="14"/>
  <c r="D662" i="14"/>
  <c r="E662" i="14"/>
  <c r="G662" i="14"/>
  <c r="I662" i="14"/>
  <c r="J662" i="14"/>
  <c r="D663" i="14"/>
  <c r="E663" i="14"/>
  <c r="G663" i="14"/>
  <c r="I663" i="14"/>
  <c r="J663" i="14"/>
  <c r="D664" i="14"/>
  <c r="E664" i="14"/>
  <c r="G664" i="14"/>
  <c r="H664" i="14"/>
  <c r="I664" i="14"/>
  <c r="J664" i="14"/>
  <c r="D665" i="14"/>
  <c r="E665" i="14"/>
  <c r="G665" i="14"/>
  <c r="H665" i="14"/>
  <c r="I665" i="14"/>
  <c r="J665" i="14"/>
  <c r="D666" i="14"/>
  <c r="E666" i="14"/>
  <c r="G666" i="14"/>
  <c r="H666" i="14"/>
  <c r="I666" i="14"/>
  <c r="J666" i="14"/>
  <c r="D667" i="14"/>
  <c r="E667" i="14"/>
  <c r="G667" i="14"/>
  <c r="H667" i="14"/>
  <c r="I667" i="14"/>
  <c r="J667" i="14"/>
  <c r="D668" i="14"/>
  <c r="E668" i="14"/>
  <c r="G668" i="14"/>
  <c r="I668" i="14"/>
  <c r="J668" i="14"/>
  <c r="D669" i="14"/>
  <c r="E669" i="14"/>
  <c r="I669" i="14"/>
  <c r="J669" i="14"/>
  <c r="D670" i="14"/>
  <c r="E670" i="14"/>
  <c r="G670" i="14"/>
  <c r="H670" i="14"/>
  <c r="I670" i="14"/>
  <c r="J670" i="14"/>
  <c r="D671" i="14"/>
  <c r="E671" i="14"/>
  <c r="G671" i="14"/>
  <c r="I671" i="14"/>
  <c r="J671" i="14"/>
  <c r="D672" i="14"/>
  <c r="E672" i="14"/>
  <c r="G672" i="14"/>
  <c r="I672" i="14"/>
  <c r="J672" i="14"/>
  <c r="D673" i="14"/>
  <c r="E673" i="14"/>
  <c r="I673" i="14"/>
  <c r="J673" i="14"/>
  <c r="D674" i="14"/>
  <c r="E674" i="14"/>
  <c r="G674" i="14"/>
  <c r="I674" i="14"/>
  <c r="J674" i="14"/>
  <c r="D675" i="14"/>
  <c r="E675" i="14"/>
  <c r="G675" i="14"/>
  <c r="I675" i="14"/>
  <c r="J675" i="14"/>
  <c r="D676" i="14"/>
  <c r="E676" i="14"/>
  <c r="G676" i="14"/>
  <c r="I676" i="14"/>
  <c r="J676" i="14"/>
  <c r="D677" i="14"/>
  <c r="E677" i="14"/>
  <c r="I677" i="14"/>
  <c r="J677" i="14"/>
  <c r="D678" i="14"/>
  <c r="E678" i="14"/>
  <c r="G678" i="14"/>
  <c r="I678" i="14"/>
  <c r="J678" i="14"/>
  <c r="D679" i="14"/>
  <c r="F679" i="14"/>
  <c r="G679" i="14"/>
  <c r="H679" i="14"/>
  <c r="I679" i="14"/>
  <c r="J679" i="14"/>
  <c r="D680" i="14"/>
  <c r="F680" i="14"/>
  <c r="G680" i="14"/>
  <c r="H680" i="14"/>
  <c r="I680" i="14"/>
  <c r="J680" i="14"/>
  <c r="D681" i="14"/>
  <c r="F681" i="14"/>
  <c r="G681" i="14"/>
  <c r="H681" i="14"/>
  <c r="I681" i="14"/>
  <c r="J681" i="14"/>
  <c r="D682" i="14"/>
  <c r="F682" i="14"/>
  <c r="G682" i="14"/>
  <c r="H682" i="14"/>
  <c r="I682" i="14"/>
  <c r="J682" i="14"/>
  <c r="D683" i="14"/>
  <c r="E683" i="14"/>
  <c r="G683" i="14"/>
  <c r="I683" i="14"/>
  <c r="J683" i="14"/>
  <c r="D684" i="14"/>
  <c r="E684" i="14"/>
  <c r="G684" i="14"/>
  <c r="I684" i="14"/>
  <c r="J684" i="14"/>
  <c r="D685" i="14"/>
  <c r="E685" i="14"/>
  <c r="G685" i="14"/>
  <c r="I685" i="14"/>
  <c r="J685" i="14"/>
  <c r="D686" i="14"/>
  <c r="E686" i="14"/>
  <c r="G686" i="14"/>
  <c r="I686" i="14"/>
  <c r="J686" i="14"/>
  <c r="D687" i="14"/>
  <c r="E687" i="14"/>
  <c r="G687" i="14"/>
  <c r="I687" i="14"/>
  <c r="J687" i="14"/>
  <c r="D688" i="14"/>
  <c r="E688" i="14"/>
  <c r="G688" i="14"/>
  <c r="I688" i="14"/>
  <c r="J688" i="14"/>
  <c r="D689" i="14"/>
  <c r="I689" i="14"/>
  <c r="J689" i="14"/>
  <c r="D690" i="14"/>
  <c r="I690" i="14"/>
  <c r="J690" i="14"/>
  <c r="D691" i="14"/>
  <c r="I691" i="14"/>
  <c r="J691" i="14"/>
  <c r="D692" i="14"/>
  <c r="I692" i="14"/>
  <c r="J692" i="14"/>
  <c r="D693" i="14"/>
  <c r="E693" i="14"/>
  <c r="I693" i="14"/>
  <c r="J693" i="14"/>
  <c r="D694" i="14"/>
  <c r="E694" i="14"/>
  <c r="I694" i="14"/>
  <c r="J694" i="14"/>
  <c r="D695" i="14"/>
  <c r="E695" i="14"/>
  <c r="I695" i="14"/>
  <c r="J695" i="14"/>
  <c r="D696" i="14"/>
  <c r="E696" i="14"/>
  <c r="I696" i="14"/>
  <c r="J696" i="14"/>
  <c r="D697" i="14"/>
  <c r="E697" i="14"/>
  <c r="I697" i="14"/>
  <c r="J697" i="14"/>
  <c r="D698" i="14"/>
  <c r="E698" i="14"/>
  <c r="I698" i="14"/>
  <c r="J698" i="14"/>
  <c r="D699" i="14"/>
  <c r="E699" i="14"/>
  <c r="I699" i="14"/>
  <c r="J699" i="14"/>
  <c r="D700" i="14"/>
  <c r="E700" i="14"/>
  <c r="I700" i="14"/>
  <c r="J700" i="14"/>
  <c r="D701" i="14"/>
  <c r="E701" i="14"/>
  <c r="I701" i="14"/>
  <c r="J701" i="14"/>
  <c r="D702" i="14"/>
  <c r="E702" i="14"/>
  <c r="I702" i="14"/>
  <c r="J702" i="14"/>
  <c r="D703" i="14"/>
  <c r="E703" i="14"/>
  <c r="I703" i="14"/>
  <c r="J703" i="14"/>
  <c r="D704" i="14"/>
  <c r="E704" i="14"/>
  <c r="I704" i="14"/>
  <c r="J704" i="14"/>
  <c r="M637" i="14"/>
  <c r="M638" i="14"/>
  <c r="M639" i="14"/>
  <c r="M636" i="14"/>
  <c r="M635" i="14"/>
  <c r="M634" i="14"/>
  <c r="M633" i="14"/>
  <c r="M632" i="14"/>
  <c r="M631" i="14"/>
  <c r="M630" i="14"/>
  <c r="M629" i="14"/>
  <c r="M628" i="14"/>
  <c r="M627" i="14"/>
  <c r="M626" i="14"/>
  <c r="M625" i="14"/>
  <c r="M624" i="14"/>
  <c r="M623" i="14"/>
  <c r="M622" i="14"/>
  <c r="M621" i="14"/>
  <c r="M620" i="14"/>
  <c r="M619" i="14"/>
  <c r="M618" i="14"/>
  <c r="M617" i="14"/>
  <c r="M616" i="14"/>
  <c r="M615" i="14"/>
  <c r="M614" i="14"/>
  <c r="M613" i="14"/>
  <c r="M612" i="14"/>
  <c r="M611" i="14"/>
  <c r="M610" i="14"/>
  <c r="M609" i="14"/>
  <c r="M608" i="14"/>
  <c r="M607" i="14"/>
  <c r="M606" i="14"/>
  <c r="M605" i="14"/>
  <c r="M604" i="14"/>
  <c r="M603" i="14"/>
  <c r="M602" i="14"/>
  <c r="M601" i="14"/>
  <c r="M600" i="14"/>
  <c r="M599" i="14"/>
  <c r="M598" i="14"/>
  <c r="M597" i="14"/>
  <c r="M596" i="14"/>
  <c r="M595" i="14"/>
  <c r="M594" i="14"/>
  <c r="M593" i="14"/>
  <c r="M592" i="14"/>
  <c r="M591" i="14"/>
  <c r="M590" i="14"/>
  <c r="M589" i="14"/>
  <c r="M588" i="14"/>
  <c r="M587" i="14"/>
  <c r="C636" i="14"/>
  <c r="C637" i="14"/>
  <c r="C638" i="14"/>
  <c r="C639" i="14"/>
  <c r="C623" i="14"/>
  <c r="C624" i="14"/>
  <c r="C625" i="14"/>
  <c r="C626" i="14"/>
  <c r="C627" i="14"/>
  <c r="C628" i="14"/>
  <c r="C629" i="14"/>
  <c r="C630" i="14"/>
  <c r="C631" i="14"/>
  <c r="C632" i="14"/>
  <c r="C633" i="14"/>
  <c r="C634" i="14"/>
  <c r="C635" i="14"/>
  <c r="C588" i="14"/>
  <c r="C589" i="14"/>
  <c r="C590" i="14"/>
  <c r="C591" i="14"/>
  <c r="C592" i="14"/>
  <c r="C593" i="14"/>
  <c r="C594" i="14"/>
  <c r="C595" i="14"/>
  <c r="C596" i="14"/>
  <c r="C597" i="14"/>
  <c r="C598" i="14"/>
  <c r="C599" i="14"/>
  <c r="C600" i="14"/>
  <c r="C601" i="14"/>
  <c r="C602" i="14"/>
  <c r="C603" i="14"/>
  <c r="C604" i="14"/>
  <c r="C605" i="14"/>
  <c r="C606" i="14"/>
  <c r="C607" i="14"/>
  <c r="C608" i="14"/>
  <c r="C609" i="14"/>
  <c r="C610" i="14"/>
  <c r="C611" i="14"/>
  <c r="C612" i="14"/>
  <c r="C613" i="14"/>
  <c r="C614" i="14"/>
  <c r="C615" i="14"/>
  <c r="C616" i="14"/>
  <c r="C617" i="14"/>
  <c r="C618" i="14"/>
  <c r="C619" i="14"/>
  <c r="C620" i="14"/>
  <c r="C621" i="14"/>
  <c r="C622" i="14"/>
  <c r="C587" i="14"/>
  <c r="D587" i="14"/>
  <c r="E587" i="14"/>
  <c r="I587" i="14"/>
  <c r="J587" i="14"/>
  <c r="D588" i="14"/>
  <c r="E588" i="14"/>
  <c r="I588" i="14"/>
  <c r="J588" i="14"/>
  <c r="D589" i="14"/>
  <c r="E589" i="14"/>
  <c r="I589" i="14"/>
  <c r="J589" i="14"/>
  <c r="D590" i="14"/>
  <c r="E590" i="14"/>
  <c r="I590" i="14"/>
  <c r="J590" i="14"/>
  <c r="D591" i="14"/>
  <c r="E591" i="14"/>
  <c r="I591" i="14"/>
  <c r="J591" i="14"/>
  <c r="D592" i="14"/>
  <c r="E592" i="14"/>
  <c r="I592" i="14"/>
  <c r="J592" i="14"/>
  <c r="D593" i="14"/>
  <c r="E593" i="14"/>
  <c r="I593" i="14"/>
  <c r="J593" i="14"/>
  <c r="D594" i="14"/>
  <c r="E594" i="14"/>
  <c r="I594" i="14"/>
  <c r="J594" i="14"/>
  <c r="D595" i="14"/>
  <c r="E595" i="14"/>
  <c r="I595" i="14"/>
  <c r="J595" i="14"/>
  <c r="D596" i="14"/>
  <c r="E596" i="14"/>
  <c r="I596" i="14"/>
  <c r="J596" i="14"/>
  <c r="D597" i="14"/>
  <c r="E597" i="14"/>
  <c r="I597" i="14"/>
  <c r="J597" i="14"/>
  <c r="D598" i="14"/>
  <c r="E598" i="14"/>
  <c r="I598" i="14"/>
  <c r="J598" i="14"/>
  <c r="D599" i="14"/>
  <c r="E599" i="14"/>
  <c r="I599" i="14"/>
  <c r="J599" i="14"/>
  <c r="D600" i="14"/>
  <c r="E600" i="14"/>
  <c r="I600" i="14"/>
  <c r="J600" i="14"/>
  <c r="D601" i="14"/>
  <c r="E601" i="14"/>
  <c r="I601" i="14"/>
  <c r="J601" i="14"/>
  <c r="D602" i="14"/>
  <c r="E602" i="14"/>
  <c r="I602" i="14"/>
  <c r="J602" i="14"/>
  <c r="D603" i="14"/>
  <c r="E603" i="14"/>
  <c r="I603" i="14"/>
  <c r="J603" i="14"/>
  <c r="D604" i="14"/>
  <c r="E604" i="14"/>
  <c r="I604" i="14"/>
  <c r="J604" i="14"/>
  <c r="D605" i="14"/>
  <c r="E605" i="14"/>
  <c r="I605" i="14"/>
  <c r="J605" i="14"/>
  <c r="D606" i="14"/>
  <c r="E606" i="14"/>
  <c r="I606" i="14"/>
  <c r="J606" i="14"/>
  <c r="D607" i="14"/>
  <c r="E607" i="14"/>
  <c r="I607" i="14"/>
  <c r="J607" i="14"/>
  <c r="D608" i="14"/>
  <c r="E608" i="14"/>
  <c r="I608" i="14"/>
  <c r="J608" i="14"/>
  <c r="D609" i="14"/>
  <c r="E609" i="14"/>
  <c r="I609" i="14"/>
  <c r="J609" i="14"/>
  <c r="D610" i="14"/>
  <c r="E610" i="14"/>
  <c r="I610" i="14"/>
  <c r="J610" i="14"/>
  <c r="D611" i="14"/>
  <c r="E611" i="14"/>
  <c r="I611" i="14"/>
  <c r="J611" i="14"/>
  <c r="D612" i="14"/>
  <c r="E612" i="14"/>
  <c r="I612" i="14"/>
  <c r="J612" i="14"/>
  <c r="D613" i="14"/>
  <c r="E613" i="14"/>
  <c r="I613" i="14"/>
  <c r="J613" i="14"/>
  <c r="D614" i="14"/>
  <c r="E614" i="14"/>
  <c r="I614" i="14"/>
  <c r="J614" i="14"/>
  <c r="D615" i="14"/>
  <c r="E615" i="14"/>
  <c r="I615" i="14"/>
  <c r="J615" i="14"/>
  <c r="D616" i="14"/>
  <c r="E616" i="14"/>
  <c r="I616" i="14"/>
  <c r="J616" i="14"/>
  <c r="D617" i="14"/>
  <c r="E617" i="14"/>
  <c r="I617" i="14"/>
  <c r="J617" i="14"/>
  <c r="D618" i="14"/>
  <c r="E618" i="14"/>
  <c r="I618" i="14"/>
  <c r="J618" i="14"/>
  <c r="D619" i="14"/>
  <c r="E619" i="14"/>
  <c r="I619" i="14"/>
  <c r="J619" i="14"/>
  <c r="D620" i="14"/>
  <c r="E620" i="14"/>
  <c r="I620" i="14"/>
  <c r="J620" i="14"/>
  <c r="D621" i="14"/>
  <c r="E621" i="14"/>
  <c r="I621" i="14"/>
  <c r="J621" i="14"/>
  <c r="D622" i="14"/>
  <c r="E622" i="14"/>
  <c r="I622" i="14"/>
  <c r="J622" i="14"/>
  <c r="D623" i="14"/>
  <c r="E623" i="14"/>
  <c r="I623" i="14"/>
  <c r="J623" i="14"/>
  <c r="D624" i="14"/>
  <c r="E624" i="14"/>
  <c r="I624" i="14"/>
  <c r="J624" i="14"/>
  <c r="D625" i="14"/>
  <c r="E625" i="14"/>
  <c r="I625" i="14"/>
  <c r="J625" i="14"/>
  <c r="D626" i="14"/>
  <c r="E626" i="14"/>
  <c r="I626" i="14"/>
  <c r="J626" i="14"/>
  <c r="D627" i="14"/>
  <c r="E627" i="14"/>
  <c r="I627" i="14"/>
  <c r="J627" i="14"/>
  <c r="D628" i="14"/>
  <c r="E628" i="14"/>
  <c r="I628" i="14"/>
  <c r="J628" i="14"/>
  <c r="D629" i="14"/>
  <c r="E629" i="14"/>
  <c r="I629" i="14"/>
  <c r="J629" i="14"/>
  <c r="D630" i="14"/>
  <c r="E630" i="14"/>
  <c r="I630" i="14"/>
  <c r="J630" i="14"/>
  <c r="D631" i="14"/>
  <c r="E631" i="14"/>
  <c r="I631" i="14"/>
  <c r="J631" i="14"/>
  <c r="D632" i="14"/>
  <c r="E632" i="14"/>
  <c r="I632" i="14"/>
  <c r="J632" i="14"/>
  <c r="D633" i="14"/>
  <c r="E633" i="14"/>
  <c r="I633" i="14"/>
  <c r="J633" i="14"/>
  <c r="D634" i="14"/>
  <c r="E634" i="14"/>
  <c r="I634" i="14"/>
  <c r="J634" i="14"/>
  <c r="D635" i="14"/>
  <c r="E635" i="14"/>
  <c r="I635" i="14"/>
  <c r="J635" i="14"/>
  <c r="D636" i="14"/>
  <c r="E636" i="14"/>
  <c r="I636" i="14"/>
  <c r="J636" i="14"/>
  <c r="D637" i="14"/>
  <c r="E637" i="14"/>
  <c r="I637" i="14"/>
  <c r="J637" i="14"/>
  <c r="D638" i="14"/>
  <c r="E638" i="14"/>
  <c r="I638" i="14"/>
  <c r="J638" i="14"/>
  <c r="D639" i="14"/>
  <c r="E639" i="14"/>
  <c r="I639" i="14"/>
  <c r="J639" i="14"/>
  <c r="C586" i="14"/>
  <c r="M586" i="14"/>
  <c r="M585" i="14"/>
  <c r="C585" i="14"/>
  <c r="M584" i="14"/>
  <c r="M583" i="14"/>
  <c r="M582" i="14"/>
  <c r="M581" i="14"/>
  <c r="M580" i="14"/>
  <c r="M579" i="14"/>
  <c r="M578" i="14"/>
  <c r="C579" i="14"/>
  <c r="C580" i="14"/>
  <c r="C581" i="14"/>
  <c r="C582" i="14"/>
  <c r="C583" i="14"/>
  <c r="C584" i="14"/>
  <c r="C578" i="14"/>
  <c r="D578" i="14"/>
  <c r="E578" i="14"/>
  <c r="I578" i="14"/>
  <c r="J578" i="14"/>
  <c r="D579" i="14"/>
  <c r="E579" i="14"/>
  <c r="I579" i="14"/>
  <c r="J579" i="14"/>
  <c r="D580" i="14"/>
  <c r="E580" i="14"/>
  <c r="I580" i="14"/>
  <c r="J580" i="14"/>
  <c r="D581" i="14"/>
  <c r="E581" i="14"/>
  <c r="I581" i="14"/>
  <c r="J581" i="14"/>
  <c r="D582" i="14"/>
  <c r="E582" i="14"/>
  <c r="I582" i="14"/>
  <c r="J582" i="14"/>
  <c r="D583" i="14"/>
  <c r="E583" i="14"/>
  <c r="I583" i="14"/>
  <c r="J583" i="14"/>
  <c r="D584" i="14"/>
  <c r="E584" i="14"/>
  <c r="I584" i="14"/>
  <c r="J584" i="14"/>
  <c r="D585" i="14"/>
  <c r="E585" i="14"/>
  <c r="G585" i="14"/>
  <c r="I585" i="14"/>
  <c r="J585" i="14"/>
  <c r="D586" i="14"/>
  <c r="E586" i="14"/>
  <c r="I586" i="14"/>
  <c r="J586" i="14"/>
  <c r="M577" i="14"/>
  <c r="M576" i="14"/>
  <c r="C576" i="14"/>
  <c r="C577" i="14"/>
  <c r="M575" i="14"/>
  <c r="M573" i="14"/>
  <c r="M574" i="14"/>
  <c r="C573" i="14"/>
  <c r="C574" i="14"/>
  <c r="C575" i="14"/>
  <c r="M567" i="14"/>
  <c r="M568" i="14"/>
  <c r="M569" i="14"/>
  <c r="M570" i="14"/>
  <c r="M571" i="14"/>
  <c r="M572" i="14"/>
  <c r="M566" i="14"/>
  <c r="C566" i="14"/>
  <c r="C567" i="14"/>
  <c r="C568" i="14"/>
  <c r="C569" i="14"/>
  <c r="C570" i="14"/>
  <c r="C571" i="14"/>
  <c r="C572" i="14"/>
  <c r="M565" i="14"/>
  <c r="M564" i="14"/>
  <c r="C565" i="14"/>
  <c r="C564" i="14"/>
  <c r="D564" i="14"/>
  <c r="E564" i="14"/>
  <c r="H564" i="14"/>
  <c r="I564" i="14"/>
  <c r="J564" i="14"/>
  <c r="D565" i="14"/>
  <c r="E565" i="14"/>
  <c r="H565" i="14"/>
  <c r="I565" i="14"/>
  <c r="J565" i="14"/>
  <c r="D566" i="14"/>
  <c r="E566" i="14"/>
  <c r="H566" i="14"/>
  <c r="I566" i="14"/>
  <c r="J566" i="14"/>
  <c r="D567" i="14"/>
  <c r="E567" i="14"/>
  <c r="H567" i="14"/>
  <c r="I567" i="14"/>
  <c r="J567" i="14"/>
  <c r="D568" i="14"/>
  <c r="E568" i="14"/>
  <c r="H568" i="14"/>
  <c r="I568" i="14"/>
  <c r="J568" i="14"/>
  <c r="D569" i="14"/>
  <c r="E569" i="14"/>
  <c r="H569" i="14"/>
  <c r="I569" i="14"/>
  <c r="J569" i="14"/>
  <c r="D570" i="14"/>
  <c r="E570" i="14"/>
  <c r="H570" i="14"/>
  <c r="I570" i="14"/>
  <c r="J570" i="14"/>
  <c r="D571" i="14"/>
  <c r="E571" i="14"/>
  <c r="H571" i="14"/>
  <c r="I571" i="14"/>
  <c r="J571" i="14"/>
  <c r="D572" i="14"/>
  <c r="E572" i="14"/>
  <c r="H572" i="14"/>
  <c r="I572" i="14"/>
  <c r="J572" i="14"/>
  <c r="D573" i="14"/>
  <c r="E573" i="14"/>
  <c r="H573" i="14"/>
  <c r="I573" i="14"/>
  <c r="J573" i="14"/>
  <c r="D574" i="14"/>
  <c r="E574" i="14"/>
  <c r="H574" i="14"/>
  <c r="I574" i="14"/>
  <c r="J574" i="14"/>
  <c r="D575" i="14"/>
  <c r="E575" i="14"/>
  <c r="H575" i="14"/>
  <c r="I575" i="14"/>
  <c r="J575" i="14"/>
  <c r="D576" i="14"/>
  <c r="E576" i="14"/>
  <c r="H576" i="14"/>
  <c r="I576" i="14"/>
  <c r="J576" i="14"/>
  <c r="D577" i="14"/>
  <c r="E577" i="14"/>
  <c r="H577" i="14"/>
  <c r="I577" i="14"/>
  <c r="J577" i="14"/>
  <c r="H558" i="14"/>
  <c r="H559" i="14"/>
  <c r="H560" i="14"/>
  <c r="H561" i="14"/>
  <c r="H562" i="14"/>
  <c r="H563" i="14"/>
  <c r="H557" i="14"/>
  <c r="C558" i="14"/>
  <c r="C559" i="14"/>
  <c r="C560" i="14"/>
  <c r="C561" i="14"/>
  <c r="C562" i="14"/>
  <c r="C563" i="14"/>
  <c r="C557" i="14"/>
  <c r="M558" i="14"/>
  <c r="M559" i="14"/>
  <c r="M560" i="14"/>
  <c r="M561" i="14"/>
  <c r="M562" i="14"/>
  <c r="M563" i="14"/>
  <c r="M557" i="14"/>
  <c r="H555" i="14"/>
  <c r="C553" i="14"/>
  <c r="C554" i="14"/>
  <c r="C555" i="14"/>
  <c r="C556" i="14"/>
  <c r="M553" i="14"/>
  <c r="M554" i="14"/>
  <c r="M555" i="14"/>
  <c r="M556" i="14"/>
  <c r="D553" i="14"/>
  <c r="E553" i="14"/>
  <c r="I553" i="14"/>
  <c r="J553" i="14"/>
  <c r="D554" i="14"/>
  <c r="E554" i="14"/>
  <c r="G554" i="14"/>
  <c r="I554" i="14"/>
  <c r="J554" i="14"/>
  <c r="D555" i="14"/>
  <c r="E555" i="14"/>
  <c r="G555" i="14"/>
  <c r="I555" i="14"/>
  <c r="J555" i="14"/>
  <c r="D556" i="14"/>
  <c r="E556" i="14"/>
  <c r="G556" i="14"/>
  <c r="I556" i="14"/>
  <c r="J556" i="14"/>
  <c r="D557" i="14"/>
  <c r="E557" i="14"/>
  <c r="G557" i="14"/>
  <c r="I557" i="14"/>
  <c r="J557" i="14"/>
  <c r="D558" i="14"/>
  <c r="E558" i="14"/>
  <c r="G558" i="14"/>
  <c r="I558" i="14"/>
  <c r="J558" i="14"/>
  <c r="D559" i="14"/>
  <c r="E559" i="14"/>
  <c r="G559" i="14"/>
  <c r="I559" i="14"/>
  <c r="J559" i="14"/>
  <c r="D560" i="14"/>
  <c r="E560" i="14"/>
  <c r="G560" i="14"/>
  <c r="I560" i="14"/>
  <c r="J560" i="14"/>
  <c r="D561" i="14"/>
  <c r="E561" i="14"/>
  <c r="G561" i="14"/>
  <c r="I561" i="14"/>
  <c r="J561" i="14"/>
  <c r="D562" i="14"/>
  <c r="E562" i="14"/>
  <c r="G562" i="14"/>
  <c r="I562" i="14"/>
  <c r="J562" i="14"/>
  <c r="D563" i="14"/>
  <c r="E563" i="14"/>
  <c r="G563" i="14"/>
  <c r="I563" i="14"/>
  <c r="J563" i="14"/>
  <c r="M549" i="14"/>
  <c r="M550" i="14"/>
  <c r="M551" i="14"/>
  <c r="M552" i="14"/>
  <c r="C545" i="14"/>
  <c r="C546" i="14"/>
  <c r="C547" i="14"/>
  <c r="C548" i="14"/>
  <c r="C549" i="14"/>
  <c r="C550" i="14"/>
  <c r="C551" i="14"/>
  <c r="C552" i="14"/>
  <c r="M545" i="14"/>
  <c r="M546" i="14"/>
  <c r="M547" i="14"/>
  <c r="M548" i="14"/>
  <c r="M543" i="14"/>
  <c r="M544" i="14"/>
  <c r="M542" i="14"/>
  <c r="C542" i="14"/>
  <c r="C543" i="14"/>
  <c r="C544" i="14"/>
  <c r="C535" i="14"/>
  <c r="C536" i="14"/>
  <c r="C537" i="14"/>
  <c r="C538" i="14"/>
  <c r="C539" i="14"/>
  <c r="C540" i="14"/>
  <c r="C541" i="14"/>
  <c r="M536" i="14"/>
  <c r="M537" i="14"/>
  <c r="M538" i="14"/>
  <c r="M539" i="14"/>
  <c r="M540" i="14"/>
  <c r="M541" i="14"/>
  <c r="M535" i="14"/>
  <c r="E528" i="14"/>
  <c r="E529" i="14"/>
  <c r="E530" i="14"/>
  <c r="E531" i="14"/>
  <c r="E532" i="14"/>
  <c r="E533" i="14"/>
  <c r="E534" i="14"/>
  <c r="E527" i="14"/>
  <c r="M527" i="14"/>
  <c r="M528" i="14"/>
  <c r="M529" i="14"/>
  <c r="M530" i="14"/>
  <c r="M531" i="14"/>
  <c r="M532" i="14"/>
  <c r="M533" i="14"/>
  <c r="M534" i="14"/>
  <c r="C527" i="14"/>
  <c r="C528" i="14"/>
  <c r="C529" i="14"/>
  <c r="C530" i="14"/>
  <c r="C531" i="14"/>
  <c r="C532" i="14"/>
  <c r="C533" i="14"/>
  <c r="C534" i="14"/>
  <c r="C516" i="14"/>
  <c r="C517" i="14"/>
  <c r="C518" i="14"/>
  <c r="C519" i="14"/>
  <c r="C520" i="14"/>
  <c r="C521" i="14"/>
  <c r="C522" i="14"/>
  <c r="C523" i="14"/>
  <c r="C524" i="14"/>
  <c r="C525" i="14"/>
  <c r="C526" i="14"/>
  <c r="M516" i="14"/>
  <c r="M517" i="14"/>
  <c r="M518" i="14"/>
  <c r="M519" i="14"/>
  <c r="M520" i="14"/>
  <c r="M521" i="14"/>
  <c r="M522" i="14"/>
  <c r="M523" i="14"/>
  <c r="M524" i="14"/>
  <c r="M525" i="14"/>
  <c r="M526" i="14"/>
  <c r="D516" i="14"/>
  <c r="E516" i="14"/>
  <c r="I516" i="14"/>
  <c r="J516" i="14"/>
  <c r="D517" i="14"/>
  <c r="E517" i="14"/>
  <c r="I517" i="14"/>
  <c r="J517" i="14"/>
  <c r="D518" i="14"/>
  <c r="E518" i="14"/>
  <c r="I518" i="14"/>
  <c r="J518" i="14"/>
  <c r="D519" i="14"/>
  <c r="E519" i="14"/>
  <c r="I519" i="14"/>
  <c r="J519" i="14"/>
  <c r="D520" i="14"/>
  <c r="E520" i="14"/>
  <c r="I520" i="14"/>
  <c r="J520" i="14"/>
  <c r="D521" i="14"/>
  <c r="E521" i="14"/>
  <c r="I521" i="14"/>
  <c r="J521" i="14"/>
  <c r="D522" i="14"/>
  <c r="E522" i="14"/>
  <c r="I522" i="14"/>
  <c r="J522" i="14"/>
  <c r="D523" i="14"/>
  <c r="E523" i="14"/>
  <c r="I523" i="14"/>
  <c r="J523" i="14"/>
  <c r="D524" i="14"/>
  <c r="E524" i="14"/>
  <c r="I524" i="14"/>
  <c r="J524" i="14"/>
  <c r="D525" i="14"/>
  <c r="E525" i="14"/>
  <c r="I525" i="14"/>
  <c r="J525" i="14"/>
  <c r="D526" i="14"/>
  <c r="E526" i="14"/>
  <c r="I526" i="14"/>
  <c r="J526" i="14"/>
  <c r="D527" i="14"/>
  <c r="H527" i="14"/>
  <c r="I527" i="14"/>
  <c r="J527" i="14"/>
  <c r="D528" i="14"/>
  <c r="H528" i="14"/>
  <c r="I528" i="14"/>
  <c r="J528" i="14"/>
  <c r="D529" i="14"/>
  <c r="H529" i="14"/>
  <c r="I529" i="14"/>
  <c r="J529" i="14"/>
  <c r="D530" i="14"/>
  <c r="H530" i="14"/>
  <c r="I530" i="14"/>
  <c r="J530" i="14"/>
  <c r="D531" i="14"/>
  <c r="H531" i="14"/>
  <c r="I531" i="14"/>
  <c r="J531" i="14"/>
  <c r="D532" i="14"/>
  <c r="H532" i="14"/>
  <c r="I532" i="14"/>
  <c r="J532" i="14"/>
  <c r="D533" i="14"/>
  <c r="H533" i="14"/>
  <c r="I533" i="14"/>
  <c r="J533" i="14"/>
  <c r="D534" i="14"/>
  <c r="H534" i="14"/>
  <c r="I534" i="14"/>
  <c r="J534" i="14"/>
  <c r="D535" i="14"/>
  <c r="E535" i="14"/>
  <c r="I535" i="14"/>
  <c r="J535" i="14"/>
  <c r="D536" i="14"/>
  <c r="E536" i="14"/>
  <c r="I536" i="14"/>
  <c r="J536" i="14"/>
  <c r="D537" i="14"/>
  <c r="E537" i="14"/>
  <c r="I537" i="14"/>
  <c r="J537" i="14"/>
  <c r="D538" i="14"/>
  <c r="E538" i="14"/>
  <c r="I538" i="14"/>
  <c r="J538" i="14"/>
  <c r="D539" i="14"/>
  <c r="E539" i="14"/>
  <c r="I539" i="14"/>
  <c r="J539" i="14"/>
  <c r="D540" i="14"/>
  <c r="E540" i="14"/>
  <c r="I540" i="14"/>
  <c r="J540" i="14"/>
  <c r="D541" i="14"/>
  <c r="E541" i="14"/>
  <c r="I541" i="14"/>
  <c r="J541" i="14"/>
  <c r="D542" i="14"/>
  <c r="E542" i="14"/>
  <c r="I542" i="14"/>
  <c r="J542" i="14"/>
  <c r="D543" i="14"/>
  <c r="E543" i="14"/>
  <c r="I543" i="14"/>
  <c r="J543" i="14"/>
  <c r="D544" i="14"/>
  <c r="E544" i="14"/>
  <c r="I544" i="14"/>
  <c r="J544" i="14"/>
  <c r="D545" i="14"/>
  <c r="E545" i="14"/>
  <c r="H545" i="14"/>
  <c r="I545" i="14"/>
  <c r="J545" i="14"/>
  <c r="D546" i="14"/>
  <c r="E546" i="14"/>
  <c r="H546" i="14"/>
  <c r="I546" i="14"/>
  <c r="J546" i="14"/>
  <c r="D547" i="14"/>
  <c r="E547" i="14"/>
  <c r="H547" i="14"/>
  <c r="I547" i="14"/>
  <c r="J547" i="14"/>
  <c r="D548" i="14"/>
  <c r="E548" i="14"/>
  <c r="H548" i="14"/>
  <c r="I548" i="14"/>
  <c r="J548" i="14"/>
  <c r="D549" i="14"/>
  <c r="E549" i="14"/>
  <c r="I549" i="14"/>
  <c r="J549" i="14"/>
  <c r="D550" i="14"/>
  <c r="E550" i="14"/>
  <c r="I550" i="14"/>
  <c r="J550" i="14"/>
  <c r="D551" i="14"/>
  <c r="E551" i="14"/>
  <c r="I551" i="14"/>
  <c r="J551" i="14"/>
  <c r="D552" i="14"/>
  <c r="E552" i="14"/>
  <c r="I552" i="14"/>
  <c r="J552" i="14"/>
  <c r="C499" i="14"/>
  <c r="C500" i="14"/>
  <c r="C501" i="14"/>
  <c r="C502" i="14"/>
  <c r="C503" i="14"/>
  <c r="C504" i="14"/>
  <c r="C505" i="14"/>
  <c r="C506" i="14"/>
  <c r="C507" i="14"/>
  <c r="C508" i="14"/>
  <c r="C509" i="14"/>
  <c r="C510" i="14"/>
  <c r="C511" i="14"/>
  <c r="C512" i="14"/>
  <c r="C513" i="14"/>
  <c r="C514" i="14"/>
  <c r="C515" i="14"/>
  <c r="C498" i="14"/>
  <c r="M499" i="14"/>
  <c r="M500" i="14"/>
  <c r="M501" i="14"/>
  <c r="M502" i="14"/>
  <c r="M503" i="14"/>
  <c r="M504" i="14"/>
  <c r="M505" i="14"/>
  <c r="M506" i="14"/>
  <c r="M507" i="14"/>
  <c r="M508" i="14"/>
  <c r="M509" i="14"/>
  <c r="M510" i="14"/>
  <c r="M511" i="14"/>
  <c r="M512" i="14"/>
  <c r="M513" i="14"/>
  <c r="M514" i="14"/>
  <c r="M515" i="14"/>
  <c r="M498" i="14"/>
  <c r="C495" i="14"/>
  <c r="C497" i="14"/>
  <c r="C496" i="14"/>
  <c r="M495" i="14"/>
  <c r="M494" i="14"/>
  <c r="M493" i="14"/>
  <c r="M492" i="14"/>
  <c r="M491" i="14"/>
  <c r="C492" i="14"/>
  <c r="C493" i="14"/>
  <c r="C494" i="14"/>
  <c r="C491" i="14"/>
  <c r="M487" i="14"/>
  <c r="M488" i="14"/>
  <c r="M489" i="14"/>
  <c r="M490" i="14"/>
  <c r="M486" i="14"/>
  <c r="C487" i="14"/>
  <c r="C488" i="14"/>
  <c r="C489" i="14"/>
  <c r="C490" i="14"/>
  <c r="C486" i="14"/>
  <c r="D486" i="14"/>
  <c r="E486" i="14"/>
  <c r="I486" i="14"/>
  <c r="J486" i="14"/>
  <c r="D487" i="14"/>
  <c r="E487" i="14"/>
  <c r="I487" i="14"/>
  <c r="J487" i="14"/>
  <c r="D488" i="14"/>
  <c r="E488" i="14"/>
  <c r="I488" i="14"/>
  <c r="J488" i="14"/>
  <c r="D489" i="14"/>
  <c r="E489" i="14"/>
  <c r="I489" i="14"/>
  <c r="J489" i="14"/>
  <c r="D490" i="14"/>
  <c r="E490" i="14"/>
  <c r="I490" i="14"/>
  <c r="J490" i="14"/>
  <c r="D491" i="14"/>
  <c r="E491" i="14"/>
  <c r="I491" i="14"/>
  <c r="J491" i="14"/>
  <c r="D492" i="14"/>
  <c r="E492" i="14"/>
  <c r="I492" i="14"/>
  <c r="J492" i="14"/>
  <c r="D493" i="14"/>
  <c r="E493" i="14"/>
  <c r="I493" i="14"/>
  <c r="J493" i="14"/>
  <c r="D494" i="14"/>
  <c r="E494" i="14"/>
  <c r="I494" i="14"/>
  <c r="J494" i="14"/>
  <c r="D495" i="14"/>
  <c r="E495" i="14"/>
  <c r="I495" i="14"/>
  <c r="J495" i="14"/>
  <c r="D496" i="14"/>
  <c r="E496" i="14"/>
  <c r="H496" i="14"/>
  <c r="I496" i="14"/>
  <c r="J496" i="14"/>
  <c r="D497" i="14"/>
  <c r="E497" i="14"/>
  <c r="H497" i="14"/>
  <c r="I497" i="14"/>
  <c r="J497" i="14"/>
  <c r="D498" i="14"/>
  <c r="E498" i="14"/>
  <c r="I498" i="14"/>
  <c r="J498" i="14"/>
  <c r="D499" i="14"/>
  <c r="E499" i="14"/>
  <c r="I499" i="14"/>
  <c r="J499" i="14"/>
  <c r="D500" i="14"/>
  <c r="E500" i="14"/>
  <c r="I500" i="14"/>
  <c r="J500" i="14"/>
  <c r="D501" i="14"/>
  <c r="E501" i="14"/>
  <c r="I501" i="14"/>
  <c r="J501" i="14"/>
  <c r="D502" i="14"/>
  <c r="E502" i="14"/>
  <c r="I502" i="14"/>
  <c r="J502" i="14"/>
  <c r="D503" i="14"/>
  <c r="E503" i="14"/>
  <c r="I503" i="14"/>
  <c r="J503" i="14"/>
  <c r="D504" i="14"/>
  <c r="E504" i="14"/>
  <c r="I504" i="14"/>
  <c r="J504" i="14"/>
  <c r="D505" i="14"/>
  <c r="E505" i="14"/>
  <c r="I505" i="14"/>
  <c r="J505" i="14"/>
  <c r="D506" i="14"/>
  <c r="E506" i="14"/>
  <c r="I506" i="14"/>
  <c r="J506" i="14"/>
  <c r="D507" i="14"/>
  <c r="E507" i="14"/>
  <c r="I507" i="14"/>
  <c r="J507" i="14"/>
  <c r="D508" i="14"/>
  <c r="E508" i="14"/>
  <c r="I508" i="14"/>
  <c r="J508" i="14"/>
  <c r="D509" i="14"/>
  <c r="E509" i="14"/>
  <c r="I509" i="14"/>
  <c r="J509" i="14"/>
  <c r="D510" i="14"/>
  <c r="E510" i="14"/>
  <c r="I510" i="14"/>
  <c r="J510" i="14"/>
  <c r="D511" i="14"/>
  <c r="E511" i="14"/>
  <c r="I511" i="14"/>
  <c r="J511" i="14"/>
  <c r="D512" i="14"/>
  <c r="E512" i="14"/>
  <c r="I512" i="14"/>
  <c r="J512" i="14"/>
  <c r="D513" i="14"/>
  <c r="E513" i="14"/>
  <c r="I513" i="14"/>
  <c r="J513" i="14"/>
  <c r="D514" i="14"/>
  <c r="E514" i="14"/>
  <c r="I514" i="14"/>
  <c r="J514" i="14"/>
  <c r="D515" i="14"/>
  <c r="E515" i="14"/>
  <c r="I515" i="14"/>
  <c r="J515" i="14"/>
  <c r="M485" i="14"/>
  <c r="M484" i="14"/>
  <c r="C485" i="14"/>
  <c r="C484" i="14"/>
  <c r="M466" i="14"/>
  <c r="M465" i="14"/>
  <c r="M483" i="14"/>
  <c r="M482" i="14"/>
  <c r="M481" i="14"/>
  <c r="M480" i="14"/>
  <c r="M479" i="14"/>
  <c r="M478" i="14"/>
  <c r="M477" i="14"/>
  <c r="M476" i="14"/>
  <c r="M475" i="14"/>
  <c r="M474" i="14"/>
  <c r="M473" i="14"/>
  <c r="M472" i="14"/>
  <c r="M471" i="14"/>
  <c r="M470" i="14"/>
  <c r="M469" i="14"/>
  <c r="M468" i="14"/>
  <c r="M467" i="14"/>
  <c r="C468" i="14"/>
  <c r="C469" i="14"/>
  <c r="C470" i="14"/>
  <c r="C471" i="14"/>
  <c r="C472" i="14"/>
  <c r="C473" i="14"/>
  <c r="C474" i="14"/>
  <c r="C475" i="14"/>
  <c r="C476" i="14"/>
  <c r="C477" i="14"/>
  <c r="C478" i="14"/>
  <c r="C479" i="14"/>
  <c r="C480" i="14"/>
  <c r="C481" i="14"/>
  <c r="C482" i="14"/>
  <c r="C483" i="14"/>
  <c r="C467" i="14"/>
  <c r="C465" i="14"/>
  <c r="C466" i="14"/>
  <c r="D465" i="14"/>
  <c r="E465" i="14"/>
  <c r="I465" i="14"/>
  <c r="J465" i="14"/>
  <c r="D466" i="14"/>
  <c r="E466" i="14"/>
  <c r="H466" i="14"/>
  <c r="I466" i="14"/>
  <c r="J466" i="14"/>
  <c r="D467" i="14"/>
  <c r="E467" i="14"/>
  <c r="I467" i="14"/>
  <c r="J467" i="14"/>
  <c r="D468" i="14"/>
  <c r="E468" i="14"/>
  <c r="I468" i="14"/>
  <c r="J468" i="14"/>
  <c r="D469" i="14"/>
  <c r="E469" i="14"/>
  <c r="I469" i="14"/>
  <c r="J469" i="14"/>
  <c r="D470" i="14"/>
  <c r="E470" i="14"/>
  <c r="I470" i="14"/>
  <c r="J470" i="14"/>
  <c r="D471" i="14"/>
  <c r="E471" i="14"/>
  <c r="I471" i="14"/>
  <c r="J471" i="14"/>
  <c r="D472" i="14"/>
  <c r="E472" i="14"/>
  <c r="I472" i="14"/>
  <c r="J472" i="14"/>
  <c r="D473" i="14"/>
  <c r="E473" i="14"/>
  <c r="I473" i="14"/>
  <c r="J473" i="14"/>
  <c r="D474" i="14"/>
  <c r="E474" i="14"/>
  <c r="I474" i="14"/>
  <c r="J474" i="14"/>
  <c r="D475" i="14"/>
  <c r="E475" i="14"/>
  <c r="I475" i="14"/>
  <c r="J475" i="14"/>
  <c r="D476" i="14"/>
  <c r="E476" i="14"/>
  <c r="I476" i="14"/>
  <c r="J476" i="14"/>
  <c r="D477" i="14"/>
  <c r="E477" i="14"/>
  <c r="I477" i="14"/>
  <c r="J477" i="14"/>
  <c r="D478" i="14"/>
  <c r="E478" i="14"/>
  <c r="I478" i="14"/>
  <c r="J478" i="14"/>
  <c r="D479" i="14"/>
  <c r="E479" i="14"/>
  <c r="I479" i="14"/>
  <c r="J479" i="14"/>
  <c r="D480" i="14"/>
  <c r="E480" i="14"/>
  <c r="I480" i="14"/>
  <c r="J480" i="14"/>
  <c r="D481" i="14"/>
  <c r="E481" i="14"/>
  <c r="I481" i="14"/>
  <c r="J481" i="14"/>
  <c r="D482" i="14"/>
  <c r="E482" i="14"/>
  <c r="I482" i="14"/>
  <c r="J482" i="14"/>
  <c r="D483" i="14"/>
  <c r="E483" i="14"/>
  <c r="I483" i="14"/>
  <c r="J483" i="14"/>
  <c r="D484" i="14"/>
  <c r="E484" i="14"/>
  <c r="G484" i="14"/>
  <c r="I484" i="14"/>
  <c r="J484" i="14"/>
  <c r="D485" i="14"/>
  <c r="E485" i="14"/>
  <c r="G485" i="14"/>
  <c r="I485" i="14"/>
  <c r="J485" i="14"/>
  <c r="M459" i="14"/>
  <c r="M460" i="14"/>
  <c r="M461" i="14"/>
  <c r="M462" i="14"/>
  <c r="M463" i="14"/>
  <c r="M464" i="14"/>
  <c r="M458" i="14"/>
  <c r="C459" i="14"/>
  <c r="C460" i="14"/>
  <c r="C461" i="14"/>
  <c r="C462" i="14"/>
  <c r="C463" i="14"/>
  <c r="C464" i="14"/>
  <c r="C458" i="14"/>
  <c r="C457" i="14"/>
  <c r="M456" i="14"/>
  <c r="M452" i="14"/>
  <c r="M449" i="14"/>
  <c r="C449" i="14"/>
  <c r="C450" i="14"/>
  <c r="C451" i="14"/>
  <c r="C452" i="14"/>
  <c r="C453" i="14"/>
  <c r="C454" i="14"/>
  <c r="C455" i="14"/>
  <c r="C456" i="14"/>
  <c r="E450" i="14"/>
  <c r="E451" i="14"/>
  <c r="E452" i="14"/>
  <c r="E453" i="14"/>
  <c r="E454" i="14"/>
  <c r="E455" i="14"/>
  <c r="E456" i="14"/>
  <c r="E457" i="14"/>
  <c r="E449" i="14"/>
  <c r="M457" i="14"/>
  <c r="M455" i="14"/>
  <c r="M454" i="14"/>
  <c r="M453" i="14"/>
  <c r="M451" i="14"/>
  <c r="M450" i="14"/>
  <c r="D449" i="14"/>
  <c r="I449" i="14"/>
  <c r="J449" i="14"/>
  <c r="D450" i="14"/>
  <c r="I450" i="14"/>
  <c r="J450" i="14"/>
  <c r="D451" i="14"/>
  <c r="I451" i="14"/>
  <c r="J451" i="14"/>
  <c r="D452" i="14"/>
  <c r="I452" i="14"/>
  <c r="J452" i="14"/>
  <c r="D453" i="14"/>
  <c r="I453" i="14"/>
  <c r="J453" i="14"/>
  <c r="D454" i="14"/>
  <c r="I454" i="14"/>
  <c r="J454" i="14"/>
  <c r="D455" i="14"/>
  <c r="I455" i="14"/>
  <c r="J455" i="14"/>
  <c r="D456" i="14"/>
  <c r="I456" i="14"/>
  <c r="J456" i="14"/>
  <c r="D457" i="14"/>
  <c r="I457" i="14"/>
  <c r="J457" i="14"/>
  <c r="D458" i="14"/>
  <c r="E458" i="14"/>
  <c r="I458" i="14"/>
  <c r="J458" i="14"/>
  <c r="D459" i="14"/>
  <c r="E459" i="14"/>
  <c r="I459" i="14"/>
  <c r="J459" i="14"/>
  <c r="D460" i="14"/>
  <c r="E460" i="14"/>
  <c r="I460" i="14"/>
  <c r="J460" i="14"/>
  <c r="D461" i="14"/>
  <c r="E461" i="14"/>
  <c r="I461" i="14"/>
  <c r="J461" i="14"/>
  <c r="D462" i="14"/>
  <c r="E462" i="14"/>
  <c r="I462" i="14"/>
  <c r="J462" i="14"/>
  <c r="D463" i="14"/>
  <c r="E463" i="14"/>
  <c r="I463" i="14"/>
  <c r="J463" i="14"/>
  <c r="D464" i="14"/>
  <c r="E464" i="14"/>
  <c r="I464" i="14"/>
  <c r="J464" i="14"/>
  <c r="M441" i="14"/>
  <c r="M442" i="14"/>
  <c r="M443" i="14"/>
  <c r="M444" i="14"/>
  <c r="M445" i="14"/>
  <c r="M446" i="14"/>
  <c r="M447" i="14"/>
  <c r="M448" i="14"/>
  <c r="M440" i="14"/>
  <c r="C441" i="14"/>
  <c r="C442" i="14"/>
  <c r="C443" i="14"/>
  <c r="C444" i="14"/>
  <c r="C445" i="14"/>
  <c r="C446" i="14"/>
  <c r="C447" i="14"/>
  <c r="C448" i="14"/>
  <c r="C440" i="14"/>
  <c r="C439" i="14"/>
  <c r="C433" i="14"/>
  <c r="C434" i="14"/>
  <c r="C435" i="14"/>
  <c r="C436" i="14"/>
  <c r="C437" i="14"/>
  <c r="C438" i="14"/>
  <c r="C432" i="14"/>
  <c r="M433" i="14"/>
  <c r="M434" i="14"/>
  <c r="M435" i="14"/>
  <c r="M436" i="14"/>
  <c r="M437" i="14"/>
  <c r="M438" i="14"/>
  <c r="M439" i="14"/>
  <c r="M432" i="14"/>
  <c r="M431" i="14"/>
  <c r="M428" i="14"/>
  <c r="M429" i="14"/>
  <c r="M430" i="14"/>
  <c r="M425" i="14"/>
  <c r="M426" i="14"/>
  <c r="M427" i="14"/>
  <c r="M424" i="14"/>
  <c r="H431" i="14"/>
  <c r="H424" i="14"/>
  <c r="H425" i="14"/>
  <c r="H426" i="14"/>
  <c r="H427" i="14"/>
  <c r="G430" i="14"/>
  <c r="G429" i="14"/>
  <c r="C425" i="14"/>
  <c r="C426" i="14"/>
  <c r="C427" i="14"/>
  <c r="C428" i="14"/>
  <c r="C429" i="14"/>
  <c r="C430" i="14"/>
  <c r="C431" i="14"/>
  <c r="C424" i="14"/>
  <c r="C414" i="14"/>
  <c r="C415" i="14"/>
  <c r="C416" i="14"/>
  <c r="C417" i="14"/>
  <c r="C418" i="14"/>
  <c r="C419" i="14"/>
  <c r="C420" i="14"/>
  <c r="C421" i="14"/>
  <c r="C422" i="14"/>
  <c r="C423" i="14"/>
  <c r="D414" i="14"/>
  <c r="E414" i="14"/>
  <c r="I414" i="14"/>
  <c r="J414" i="14"/>
  <c r="D415" i="14"/>
  <c r="E415" i="14"/>
  <c r="I415" i="14"/>
  <c r="J415" i="14"/>
  <c r="D416" i="14"/>
  <c r="E416" i="14"/>
  <c r="I416" i="14"/>
  <c r="J416" i="14"/>
  <c r="D417" i="14"/>
  <c r="E417" i="14"/>
  <c r="I417" i="14"/>
  <c r="J417" i="14"/>
  <c r="D418" i="14"/>
  <c r="E418" i="14"/>
  <c r="I418" i="14"/>
  <c r="J418" i="14"/>
  <c r="D419" i="14"/>
  <c r="E419" i="14"/>
  <c r="I419" i="14"/>
  <c r="J419" i="14"/>
  <c r="D420" i="14"/>
  <c r="E420" i="14"/>
  <c r="I420" i="14"/>
  <c r="J420" i="14"/>
  <c r="D421" i="14"/>
  <c r="E421" i="14"/>
  <c r="I421" i="14"/>
  <c r="J421" i="14"/>
  <c r="D422" i="14"/>
  <c r="E422" i="14"/>
  <c r="I422" i="14"/>
  <c r="J422" i="14"/>
  <c r="D423" i="14"/>
  <c r="E423" i="14"/>
  <c r="I423" i="14"/>
  <c r="J423" i="14"/>
  <c r="D424" i="14"/>
  <c r="E424" i="14"/>
  <c r="I424" i="14"/>
  <c r="J424" i="14"/>
  <c r="D425" i="14"/>
  <c r="E425" i="14"/>
  <c r="I425" i="14"/>
  <c r="J425" i="14"/>
  <c r="D426" i="14"/>
  <c r="E426" i="14"/>
  <c r="I426" i="14"/>
  <c r="J426" i="14"/>
  <c r="D427" i="14"/>
  <c r="E427" i="14"/>
  <c r="I427" i="14"/>
  <c r="J427" i="14"/>
  <c r="D428" i="14"/>
  <c r="E428" i="14"/>
  <c r="I428" i="14"/>
  <c r="J428" i="14"/>
  <c r="D429" i="14"/>
  <c r="E429" i="14"/>
  <c r="I429" i="14"/>
  <c r="J429" i="14"/>
  <c r="D430" i="14"/>
  <c r="E430" i="14"/>
  <c r="I430" i="14"/>
  <c r="J430" i="14"/>
  <c r="D431" i="14"/>
  <c r="E431" i="14"/>
  <c r="I431" i="14"/>
  <c r="J431" i="14"/>
  <c r="D432" i="14"/>
  <c r="E432" i="14"/>
  <c r="I432" i="14"/>
  <c r="J432" i="14"/>
  <c r="D433" i="14"/>
  <c r="E433" i="14"/>
  <c r="I433" i="14"/>
  <c r="J433" i="14"/>
  <c r="D434" i="14"/>
  <c r="E434" i="14"/>
  <c r="I434" i="14"/>
  <c r="J434" i="14"/>
  <c r="D435" i="14"/>
  <c r="E435" i="14"/>
  <c r="I435" i="14"/>
  <c r="J435" i="14"/>
  <c r="D436" i="14"/>
  <c r="E436" i="14"/>
  <c r="I436" i="14"/>
  <c r="J436" i="14"/>
  <c r="D437" i="14"/>
  <c r="E437" i="14"/>
  <c r="I437" i="14"/>
  <c r="J437" i="14"/>
  <c r="D438" i="14"/>
  <c r="E438" i="14"/>
  <c r="I438" i="14"/>
  <c r="J438" i="14"/>
  <c r="D439" i="14"/>
  <c r="E439" i="14"/>
  <c r="I439" i="14"/>
  <c r="J439" i="14"/>
  <c r="D440" i="14"/>
  <c r="E440" i="14"/>
  <c r="I440" i="14"/>
  <c r="J440" i="14"/>
  <c r="D441" i="14"/>
  <c r="E441" i="14"/>
  <c r="I441" i="14"/>
  <c r="J441" i="14"/>
  <c r="D442" i="14"/>
  <c r="E442" i="14"/>
  <c r="I442" i="14"/>
  <c r="J442" i="14"/>
  <c r="D443" i="14"/>
  <c r="E443" i="14"/>
  <c r="I443" i="14"/>
  <c r="J443" i="14"/>
  <c r="D444" i="14"/>
  <c r="E444" i="14"/>
  <c r="I444" i="14"/>
  <c r="J444" i="14"/>
  <c r="D445" i="14"/>
  <c r="E445" i="14"/>
  <c r="I445" i="14"/>
  <c r="J445" i="14"/>
  <c r="D446" i="14"/>
  <c r="E446" i="14"/>
  <c r="I446" i="14"/>
  <c r="J446" i="14"/>
  <c r="D447" i="14"/>
  <c r="E447" i="14"/>
  <c r="I447" i="14"/>
  <c r="J447" i="14"/>
  <c r="D448" i="14"/>
  <c r="E448" i="14"/>
  <c r="I448" i="14"/>
  <c r="J448" i="14"/>
  <c r="C394" i="14"/>
  <c r="C395" i="14"/>
  <c r="C396" i="14"/>
  <c r="C397" i="14"/>
  <c r="C398" i="14"/>
  <c r="C399" i="14"/>
  <c r="C400" i="14"/>
  <c r="C401" i="14"/>
  <c r="C402" i="14"/>
  <c r="C403" i="14"/>
  <c r="C404" i="14"/>
  <c r="C405" i="14"/>
  <c r="C406" i="14"/>
  <c r="C407" i="14"/>
  <c r="C408" i="14"/>
  <c r="C409" i="14"/>
  <c r="C410" i="14"/>
  <c r="C411" i="14"/>
  <c r="C412" i="14"/>
  <c r="C413" i="14"/>
  <c r="C393" i="14"/>
  <c r="M392" i="14"/>
  <c r="M390" i="14"/>
  <c r="M391" i="14"/>
  <c r="M385" i="14"/>
  <c r="M389" i="14"/>
  <c r="M388" i="14"/>
  <c r="M387" i="14"/>
  <c r="M386" i="14"/>
  <c r="C385" i="14"/>
  <c r="M378" i="14"/>
  <c r="M379" i="14"/>
  <c r="M380" i="14"/>
  <c r="M381" i="14"/>
  <c r="M382" i="14"/>
  <c r="M383" i="14"/>
  <c r="M384" i="14"/>
  <c r="M377" i="14"/>
  <c r="C378" i="14"/>
  <c r="C379" i="14"/>
  <c r="C380" i="14"/>
  <c r="C381" i="14"/>
  <c r="C382" i="14"/>
  <c r="C383" i="14"/>
  <c r="C384" i="14"/>
  <c r="C377" i="14"/>
  <c r="M376" i="14"/>
  <c r="M375" i="14"/>
  <c r="C376" i="14"/>
  <c r="C375" i="14"/>
  <c r="M374" i="14"/>
  <c r="C374" i="14"/>
  <c r="M367" i="14"/>
  <c r="M369" i="14"/>
  <c r="M370" i="14"/>
  <c r="M371" i="14"/>
  <c r="M372" i="14"/>
  <c r="M373" i="14"/>
  <c r="M368" i="14"/>
  <c r="C369" i="14"/>
  <c r="C370" i="14"/>
  <c r="C371" i="14"/>
  <c r="C372" i="14"/>
  <c r="C373" i="14"/>
  <c r="C368" i="14"/>
  <c r="M365" i="14"/>
  <c r="M366" i="14"/>
  <c r="C367" i="14"/>
  <c r="C366" i="14"/>
  <c r="C365" i="14"/>
  <c r="M364" i="14"/>
  <c r="M363" i="14"/>
  <c r="M362" i="14"/>
  <c r="C363" i="14"/>
  <c r="C364" i="14"/>
  <c r="C362" i="14"/>
  <c r="M361" i="14"/>
  <c r="M360" i="14"/>
  <c r="C361" i="14"/>
  <c r="C360" i="14"/>
  <c r="D388" i="14"/>
  <c r="H388" i="14"/>
  <c r="I388" i="14"/>
  <c r="J388" i="14"/>
  <c r="D389" i="14"/>
  <c r="H389" i="14"/>
  <c r="I389" i="14"/>
  <c r="J389" i="14"/>
  <c r="D390" i="14"/>
  <c r="H390" i="14"/>
  <c r="I390" i="14"/>
  <c r="J390" i="14"/>
  <c r="D391" i="14"/>
  <c r="H391" i="14"/>
  <c r="I391" i="14"/>
  <c r="J391" i="14"/>
  <c r="D392" i="14"/>
  <c r="H392" i="14"/>
  <c r="I392" i="14"/>
  <c r="J392" i="14"/>
  <c r="D393" i="14"/>
  <c r="E393" i="14"/>
  <c r="H393" i="14"/>
  <c r="I393" i="14"/>
  <c r="J393" i="14"/>
  <c r="D394" i="14"/>
  <c r="E394" i="14"/>
  <c r="H394" i="14"/>
  <c r="I394" i="14"/>
  <c r="J394" i="14"/>
  <c r="D395" i="14"/>
  <c r="E395" i="14"/>
  <c r="H395" i="14"/>
  <c r="I395" i="14"/>
  <c r="J395" i="14"/>
  <c r="D396" i="14"/>
  <c r="E396" i="14"/>
  <c r="H396" i="14"/>
  <c r="I396" i="14"/>
  <c r="J396" i="14"/>
  <c r="D397" i="14"/>
  <c r="E397" i="14"/>
  <c r="H397" i="14"/>
  <c r="I397" i="14"/>
  <c r="J397" i="14"/>
  <c r="D398" i="14"/>
  <c r="E398" i="14"/>
  <c r="H398" i="14"/>
  <c r="I398" i="14"/>
  <c r="J398" i="14"/>
  <c r="D399" i="14"/>
  <c r="E399" i="14"/>
  <c r="H399" i="14"/>
  <c r="I399" i="14"/>
  <c r="J399" i="14"/>
  <c r="D400" i="14"/>
  <c r="E400" i="14"/>
  <c r="I400" i="14"/>
  <c r="J400" i="14"/>
  <c r="D401" i="14"/>
  <c r="E401" i="14"/>
  <c r="H401" i="14"/>
  <c r="I401" i="14"/>
  <c r="J401" i="14"/>
  <c r="D402" i="14"/>
  <c r="E402" i="14"/>
  <c r="H402" i="14"/>
  <c r="I402" i="14"/>
  <c r="J402" i="14"/>
  <c r="D403" i="14"/>
  <c r="E403" i="14"/>
  <c r="G403" i="14"/>
  <c r="H403" i="14"/>
  <c r="I403" i="14"/>
  <c r="J403" i="14"/>
  <c r="D404" i="14"/>
  <c r="E404" i="14"/>
  <c r="I404" i="14"/>
  <c r="J404" i="14"/>
  <c r="D405" i="14"/>
  <c r="E405" i="14"/>
  <c r="I405" i="14"/>
  <c r="J405" i="14"/>
  <c r="D406" i="14"/>
  <c r="E406" i="14"/>
  <c r="I406" i="14"/>
  <c r="J406" i="14"/>
  <c r="D407" i="14"/>
  <c r="E407" i="14"/>
  <c r="I407" i="14"/>
  <c r="J407" i="14"/>
  <c r="D408" i="14"/>
  <c r="E408" i="14"/>
  <c r="H408" i="14"/>
  <c r="I408" i="14"/>
  <c r="J408" i="14"/>
  <c r="D409" i="14"/>
  <c r="E409" i="14"/>
  <c r="I409" i="14"/>
  <c r="J409" i="14"/>
  <c r="D410" i="14"/>
  <c r="E410" i="14"/>
  <c r="I410" i="14"/>
  <c r="J410" i="14"/>
  <c r="D411" i="14"/>
  <c r="E411" i="14"/>
  <c r="I411" i="14"/>
  <c r="J411" i="14"/>
  <c r="D412" i="14"/>
  <c r="E412" i="14"/>
  <c r="I412" i="14"/>
  <c r="J412" i="14"/>
  <c r="D413" i="14"/>
  <c r="E413" i="14"/>
  <c r="I413" i="14"/>
  <c r="J413" i="14"/>
  <c r="D371" i="14"/>
  <c r="E371" i="14"/>
  <c r="H371" i="14"/>
  <c r="I371" i="14"/>
  <c r="J371" i="14"/>
  <c r="D372" i="14"/>
  <c r="E372" i="14"/>
  <c r="H372" i="14"/>
  <c r="I372" i="14"/>
  <c r="J372" i="14"/>
  <c r="D373" i="14"/>
  <c r="E373" i="14"/>
  <c r="H373" i="14"/>
  <c r="I373" i="14"/>
  <c r="J373" i="14"/>
  <c r="D374" i="14"/>
  <c r="E374" i="14"/>
  <c r="I374" i="14"/>
  <c r="J374" i="14"/>
  <c r="D375" i="14"/>
  <c r="E375" i="14"/>
  <c r="I375" i="14"/>
  <c r="J375" i="14"/>
  <c r="D376" i="14"/>
  <c r="E376" i="14"/>
  <c r="I376" i="14"/>
  <c r="J376" i="14"/>
  <c r="D377" i="14"/>
  <c r="E377" i="14"/>
  <c r="I377" i="14"/>
  <c r="J377" i="14"/>
  <c r="D378" i="14"/>
  <c r="E378" i="14"/>
  <c r="I378" i="14"/>
  <c r="J378" i="14"/>
  <c r="D379" i="14"/>
  <c r="E379" i="14"/>
  <c r="I379" i="14"/>
  <c r="J379" i="14"/>
  <c r="D380" i="14"/>
  <c r="E380" i="14"/>
  <c r="I380" i="14"/>
  <c r="J380" i="14"/>
  <c r="D381" i="14"/>
  <c r="E381" i="14"/>
  <c r="I381" i="14"/>
  <c r="J381" i="14"/>
  <c r="D382" i="14"/>
  <c r="E382" i="14"/>
  <c r="I382" i="14"/>
  <c r="J382" i="14"/>
  <c r="D383" i="14"/>
  <c r="E383" i="14"/>
  <c r="I383" i="14"/>
  <c r="J383" i="14"/>
  <c r="D384" i="14"/>
  <c r="E384" i="14"/>
  <c r="I384" i="14"/>
  <c r="J384" i="14"/>
  <c r="D385" i="14"/>
  <c r="E385" i="14"/>
  <c r="H385" i="14"/>
  <c r="I385" i="14"/>
  <c r="J385" i="14"/>
  <c r="D386" i="14"/>
  <c r="H386" i="14"/>
  <c r="I386" i="14"/>
  <c r="J386" i="14"/>
  <c r="D387" i="14"/>
  <c r="H387" i="14"/>
  <c r="I387" i="14"/>
  <c r="J387" i="14"/>
  <c r="D364" i="14"/>
  <c r="E364" i="14"/>
  <c r="I364" i="14"/>
  <c r="J364" i="14"/>
  <c r="D365" i="14"/>
  <c r="E365" i="14"/>
  <c r="I365" i="14"/>
  <c r="J365" i="14"/>
  <c r="D366" i="14"/>
  <c r="E366" i="14"/>
  <c r="I366" i="14"/>
  <c r="J366" i="14"/>
  <c r="D367" i="14"/>
  <c r="E367" i="14"/>
  <c r="I367" i="14"/>
  <c r="J367" i="14"/>
  <c r="D368" i="14"/>
  <c r="E368" i="14"/>
  <c r="H368" i="14"/>
  <c r="I368" i="14"/>
  <c r="J368" i="14"/>
  <c r="D369" i="14"/>
  <c r="E369" i="14"/>
  <c r="H369" i="14"/>
  <c r="I369" i="14"/>
  <c r="J369" i="14"/>
  <c r="D370" i="14"/>
  <c r="E370" i="14"/>
  <c r="H370" i="14"/>
  <c r="I370" i="14"/>
  <c r="J370" i="14"/>
  <c r="C358" i="14"/>
  <c r="C357" i="14"/>
  <c r="M358" i="14"/>
  <c r="M357" i="14"/>
  <c r="M359" i="14"/>
  <c r="C359" i="14"/>
  <c r="M356" i="14"/>
  <c r="C356" i="14"/>
  <c r="M354" i="14"/>
  <c r="M355" i="14"/>
  <c r="M353" i="14"/>
  <c r="C354" i="14"/>
  <c r="C355" i="14"/>
  <c r="C353" i="14"/>
  <c r="D353" i="14"/>
  <c r="E353" i="14"/>
  <c r="H353" i="14"/>
  <c r="I353" i="14"/>
  <c r="J353" i="14"/>
  <c r="D354" i="14"/>
  <c r="E354" i="14"/>
  <c r="H354" i="14"/>
  <c r="I354" i="14"/>
  <c r="J354" i="14"/>
  <c r="D355" i="14"/>
  <c r="E355" i="14"/>
  <c r="H355" i="14"/>
  <c r="I355" i="14"/>
  <c r="J355" i="14"/>
  <c r="D356" i="14"/>
  <c r="E356" i="14"/>
  <c r="H356" i="14"/>
  <c r="I356" i="14"/>
  <c r="J356" i="14"/>
  <c r="D357" i="14"/>
  <c r="E357" i="14"/>
  <c r="H357" i="14"/>
  <c r="I357" i="14"/>
  <c r="J357" i="14"/>
  <c r="D358" i="14"/>
  <c r="E358" i="14"/>
  <c r="H358" i="14"/>
  <c r="I358" i="14"/>
  <c r="J358" i="14"/>
  <c r="D359" i="14"/>
  <c r="E359" i="14"/>
  <c r="H359" i="14"/>
  <c r="I359" i="14"/>
  <c r="J359" i="14"/>
  <c r="D360" i="14"/>
  <c r="E360" i="14"/>
  <c r="G360" i="14"/>
  <c r="I360" i="14"/>
  <c r="J360" i="14"/>
  <c r="D361" i="14"/>
  <c r="E361" i="14"/>
  <c r="G361" i="14"/>
  <c r="H361" i="14"/>
  <c r="I361" i="14"/>
  <c r="J361" i="14"/>
  <c r="D362" i="14"/>
  <c r="E362" i="14"/>
  <c r="I362" i="14"/>
  <c r="J362" i="14"/>
  <c r="D363" i="14"/>
  <c r="E363" i="14"/>
  <c r="G363" i="14"/>
  <c r="I363" i="14"/>
  <c r="J363" i="14"/>
  <c r="M342" i="14"/>
  <c r="M343" i="14"/>
  <c r="M344" i="14"/>
  <c r="M345" i="14"/>
  <c r="M346" i="14"/>
  <c r="M341" i="14"/>
  <c r="C347" i="14"/>
  <c r="C348" i="14"/>
  <c r="C349" i="14"/>
  <c r="C350" i="14"/>
  <c r="C351" i="14"/>
  <c r="C352" i="14"/>
  <c r="D352" i="14"/>
  <c r="E352" i="14"/>
  <c r="H352" i="14"/>
  <c r="I352" i="14"/>
  <c r="J352" i="14"/>
  <c r="E348" i="14"/>
  <c r="E349" i="14"/>
  <c r="E350" i="14"/>
  <c r="E351" i="14"/>
  <c r="E347" i="14"/>
  <c r="C342" i="14"/>
  <c r="C343" i="14"/>
  <c r="C344" i="14"/>
  <c r="C345" i="14"/>
  <c r="C346" i="14"/>
  <c r="C341" i="14"/>
  <c r="J351" i="14"/>
  <c r="I351" i="14"/>
  <c r="H351" i="14"/>
  <c r="D351" i="14"/>
  <c r="J350" i="14"/>
  <c r="I350" i="14"/>
  <c r="H350" i="14"/>
  <c r="D350" i="14"/>
  <c r="J349" i="14"/>
  <c r="I349" i="14"/>
  <c r="H349" i="14"/>
  <c r="D349" i="14"/>
  <c r="J348" i="14"/>
  <c r="I348" i="14"/>
  <c r="H348" i="14"/>
  <c r="D348" i="14"/>
  <c r="J347" i="14"/>
  <c r="I347" i="14"/>
  <c r="H347" i="14"/>
  <c r="D347" i="14"/>
  <c r="J346" i="14"/>
  <c r="I346" i="14"/>
  <c r="H346" i="14"/>
  <c r="E346" i="14"/>
  <c r="D346" i="14"/>
  <c r="J345" i="14"/>
  <c r="I345" i="14"/>
  <c r="H345" i="14"/>
  <c r="E345" i="14"/>
  <c r="D345" i="14"/>
  <c r="J344" i="14"/>
  <c r="I344" i="14"/>
  <c r="H344" i="14"/>
  <c r="E344" i="14"/>
  <c r="D344" i="14"/>
  <c r="J343" i="14"/>
  <c r="I343" i="14"/>
  <c r="H343" i="14"/>
  <c r="E343" i="14"/>
  <c r="D343" i="14"/>
  <c r="J342" i="14"/>
  <c r="I342" i="14"/>
  <c r="H342" i="14"/>
  <c r="E342" i="14"/>
  <c r="D342" i="14"/>
  <c r="J341" i="14"/>
  <c r="I341" i="14"/>
  <c r="H341" i="14"/>
  <c r="E341" i="14"/>
  <c r="D341" i="14"/>
  <c r="C339" i="14"/>
  <c r="C340" i="14"/>
  <c r="C338" i="14"/>
  <c r="H338" i="14"/>
  <c r="H340" i="14"/>
  <c r="E333" i="14"/>
  <c r="E334" i="14"/>
  <c r="E335" i="14"/>
  <c r="E336" i="14"/>
  <c r="E337" i="14"/>
  <c r="E338" i="14"/>
  <c r="E339" i="14"/>
  <c r="E340" i="14"/>
  <c r="E332" i="14"/>
  <c r="C333" i="14"/>
  <c r="C334" i="14"/>
  <c r="C335" i="14"/>
  <c r="C336" i="14"/>
  <c r="C337" i="14"/>
  <c r="C332" i="14"/>
  <c r="D332" i="14"/>
  <c r="I332" i="14"/>
  <c r="J332" i="14"/>
  <c r="D333" i="14"/>
  <c r="I333" i="14"/>
  <c r="J333" i="14"/>
  <c r="D334" i="14"/>
  <c r="I334" i="14"/>
  <c r="J334" i="14"/>
  <c r="D335" i="14"/>
  <c r="I335" i="14"/>
  <c r="J335" i="14"/>
  <c r="D336" i="14"/>
  <c r="I336" i="14"/>
  <c r="J336" i="14"/>
  <c r="D337" i="14"/>
  <c r="I337" i="14"/>
  <c r="J337" i="14"/>
  <c r="D338" i="14"/>
  <c r="I338" i="14"/>
  <c r="J338" i="14"/>
  <c r="D339" i="14"/>
  <c r="I339" i="14"/>
  <c r="J339" i="14"/>
  <c r="D340" i="14"/>
  <c r="I340" i="14"/>
  <c r="J340" i="14"/>
  <c r="C331" i="14"/>
  <c r="C330" i="14"/>
  <c r="M331" i="14"/>
  <c r="M330" i="14"/>
  <c r="E331" i="14"/>
  <c r="E330" i="14"/>
  <c r="D330" i="14"/>
  <c r="I330" i="14"/>
  <c r="J330" i="14"/>
  <c r="D331" i="14"/>
  <c r="I331" i="14"/>
  <c r="J331" i="14"/>
  <c r="G329" i="14"/>
  <c r="H329" i="14"/>
  <c r="C329" i="14"/>
  <c r="M329" i="14"/>
  <c r="J329" i="14"/>
  <c r="I329" i="14"/>
  <c r="E329" i="14"/>
  <c r="D329" i="14"/>
  <c r="M328" i="14"/>
  <c r="E328" i="14"/>
  <c r="C328" i="14"/>
  <c r="M327" i="14"/>
  <c r="M326" i="14"/>
  <c r="C327" i="14"/>
  <c r="D328" i="14"/>
  <c r="J328" i="14"/>
  <c r="J327" i="14"/>
  <c r="J326" i="14"/>
  <c r="I326" i="14"/>
  <c r="I327" i="14"/>
  <c r="I328" i="14"/>
  <c r="D327" i="14"/>
  <c r="D326" i="14"/>
  <c r="C326" i="14"/>
  <c r="C323" i="14"/>
  <c r="C324" i="14"/>
  <c r="C325" i="14"/>
  <c r="C322" i="14"/>
  <c r="M325" i="14"/>
  <c r="M324" i="14"/>
  <c r="M323" i="14"/>
  <c r="M322" i="14"/>
  <c r="M321" i="14"/>
  <c r="C321" i="14"/>
  <c r="M319" i="14"/>
  <c r="M317" i="14"/>
  <c r="M318" i="14"/>
  <c r="M316" i="14"/>
  <c r="C317" i="14"/>
  <c r="C318" i="14"/>
  <c r="C319" i="14"/>
  <c r="C320" i="14"/>
  <c r="C316" i="14"/>
  <c r="M315" i="14"/>
  <c r="M314" i="14"/>
  <c r="C315" i="14"/>
  <c r="C314" i="14"/>
  <c r="C313" i="14"/>
  <c r="M313" i="14"/>
  <c r="C500" i="4"/>
  <c r="G320" i="14" s="1"/>
  <c r="C482" i="4"/>
  <c r="G308" i="14" s="1"/>
  <c r="C483" i="4"/>
  <c r="G309" i="14" s="1"/>
  <c r="C484" i="4"/>
  <c r="G310" i="14" s="1"/>
  <c r="C481" i="4"/>
  <c r="G307" i="14" s="1"/>
  <c r="C448" i="4"/>
  <c r="G287" i="14" s="1"/>
  <c r="C445" i="4"/>
  <c r="G285" i="14" s="1"/>
  <c r="C441" i="4"/>
  <c r="G282" i="14" s="1"/>
  <c r="C442" i="4"/>
  <c r="G283" i="14" s="1"/>
  <c r="C439" i="4"/>
  <c r="G281" i="14" s="1"/>
  <c r="C435" i="4"/>
  <c r="G279" i="14" s="1"/>
  <c r="M311" i="14"/>
  <c r="M312" i="14"/>
  <c r="C311" i="14"/>
  <c r="C312" i="14"/>
  <c r="C310" i="14"/>
  <c r="C309" i="14"/>
  <c r="C308" i="14"/>
  <c r="C307" i="14"/>
  <c r="M310" i="14"/>
  <c r="M309" i="14"/>
  <c r="M308" i="14"/>
  <c r="M307" i="14"/>
  <c r="M306" i="14"/>
  <c r="C306" i="14"/>
  <c r="C305" i="14"/>
  <c r="M305" i="14"/>
  <c r="M304" i="14"/>
  <c r="C304" i="14"/>
  <c r="M303" i="14"/>
  <c r="C303" i="14"/>
  <c r="M302" i="14"/>
  <c r="M301" i="14"/>
  <c r="C302" i="14"/>
  <c r="C301" i="14"/>
  <c r="C300" i="14"/>
  <c r="M299" i="14"/>
  <c r="C299" i="14"/>
  <c r="C298" i="14"/>
  <c r="C297" i="14"/>
  <c r="M298" i="14"/>
  <c r="M297" i="14"/>
  <c r="D325" i="14"/>
  <c r="E325" i="14"/>
  <c r="I325" i="14"/>
  <c r="J325" i="14"/>
  <c r="K325" i="14" s="1"/>
  <c r="D311" i="14"/>
  <c r="E311" i="14"/>
  <c r="I311" i="14"/>
  <c r="J311" i="14"/>
  <c r="K311" i="14" s="1"/>
  <c r="D312" i="14"/>
  <c r="E312" i="14"/>
  <c r="G312" i="14"/>
  <c r="I312" i="14"/>
  <c r="J312" i="14"/>
  <c r="D313" i="14"/>
  <c r="E313" i="14"/>
  <c r="G313" i="14"/>
  <c r="I313" i="14"/>
  <c r="J313" i="14"/>
  <c r="L313" i="14" s="1"/>
  <c r="D314" i="14"/>
  <c r="E314" i="14"/>
  <c r="G314" i="14"/>
  <c r="I314" i="14"/>
  <c r="J314" i="14"/>
  <c r="D315" i="14"/>
  <c r="E315" i="14"/>
  <c r="G315" i="14"/>
  <c r="I315" i="14"/>
  <c r="J315" i="14"/>
  <c r="D316" i="14"/>
  <c r="E316" i="14"/>
  <c r="I316" i="14"/>
  <c r="J316" i="14"/>
  <c r="K316" i="14" s="1"/>
  <c r="D317" i="14"/>
  <c r="E317" i="14"/>
  <c r="I317" i="14"/>
  <c r="J317" i="14"/>
  <c r="D318" i="14"/>
  <c r="E318" i="14"/>
  <c r="G318" i="14"/>
  <c r="I318" i="14"/>
  <c r="J318" i="14"/>
  <c r="D319" i="14"/>
  <c r="E319" i="14"/>
  <c r="I319" i="14"/>
  <c r="J319" i="14"/>
  <c r="D320" i="14"/>
  <c r="E320" i="14"/>
  <c r="I320" i="14"/>
  <c r="J320" i="14"/>
  <c r="K320" i="14" s="1"/>
  <c r="D321" i="14"/>
  <c r="E321" i="14"/>
  <c r="I321" i="14"/>
  <c r="J321" i="14"/>
  <c r="L321" i="14" s="1"/>
  <c r="D322" i="14"/>
  <c r="E322" i="14"/>
  <c r="I322" i="14"/>
  <c r="J322" i="14"/>
  <c r="D323" i="14"/>
  <c r="E323" i="14"/>
  <c r="I323" i="14"/>
  <c r="J323" i="14"/>
  <c r="D324" i="14"/>
  <c r="E324" i="14"/>
  <c r="I324" i="14"/>
  <c r="J324" i="14"/>
  <c r="L324" i="14" s="1"/>
  <c r="D297" i="14"/>
  <c r="E297" i="14"/>
  <c r="H297" i="14"/>
  <c r="I297" i="14"/>
  <c r="J297" i="14"/>
  <c r="K297" i="14" s="1"/>
  <c r="D298" i="14"/>
  <c r="E298" i="14"/>
  <c r="I298" i="14"/>
  <c r="J298" i="14"/>
  <c r="L298" i="14" s="1"/>
  <c r="D299" i="14"/>
  <c r="E299" i="14"/>
  <c r="I299" i="14"/>
  <c r="J299" i="14"/>
  <c r="D300" i="14"/>
  <c r="E300" i="14"/>
  <c r="I300" i="14"/>
  <c r="J300" i="14"/>
  <c r="K300" i="14" s="1"/>
  <c r="D301" i="14"/>
  <c r="E301" i="14"/>
  <c r="I301" i="14"/>
  <c r="J301" i="14"/>
  <c r="K301" i="14" s="1"/>
  <c r="D302" i="14"/>
  <c r="E302" i="14"/>
  <c r="I302" i="14"/>
  <c r="J302" i="14"/>
  <c r="K302" i="14" s="1"/>
  <c r="D303" i="14"/>
  <c r="E303" i="14"/>
  <c r="I303" i="14"/>
  <c r="J303" i="14"/>
  <c r="K303" i="14" s="1"/>
  <c r="D304" i="14"/>
  <c r="E304" i="14"/>
  <c r="I304" i="14"/>
  <c r="J304" i="14"/>
  <c r="D305" i="14"/>
  <c r="E305" i="14"/>
  <c r="I305" i="14"/>
  <c r="J305" i="14"/>
  <c r="K305" i="14" s="1"/>
  <c r="D306" i="14"/>
  <c r="E306" i="14"/>
  <c r="I306" i="14"/>
  <c r="J306" i="14"/>
  <c r="K306" i="14" s="1"/>
  <c r="D307" i="14"/>
  <c r="E307" i="14"/>
  <c r="I307" i="14"/>
  <c r="J307" i="14"/>
  <c r="K307" i="14" s="1"/>
  <c r="D308" i="14"/>
  <c r="E308" i="14"/>
  <c r="I308" i="14"/>
  <c r="J308" i="14"/>
  <c r="L308" i="14" s="1"/>
  <c r="D309" i="14"/>
  <c r="E309" i="14"/>
  <c r="I309" i="14"/>
  <c r="J309" i="14"/>
  <c r="K309" i="14" s="1"/>
  <c r="D310" i="14"/>
  <c r="E310" i="14"/>
  <c r="I310" i="14"/>
  <c r="J310" i="14"/>
  <c r="L310" i="14" s="1"/>
  <c r="C296" i="14"/>
  <c r="M295" i="14"/>
  <c r="M294" i="14"/>
  <c r="M296" i="14"/>
  <c r="C294" i="14"/>
  <c r="C295" i="14"/>
  <c r="D295" i="14"/>
  <c r="E295" i="14"/>
  <c r="G295" i="14"/>
  <c r="I295" i="14"/>
  <c r="J295" i="14"/>
  <c r="M293" i="14"/>
  <c r="C293" i="14"/>
  <c r="M292" i="14"/>
  <c r="M291" i="14"/>
  <c r="C292" i="14"/>
  <c r="C291" i="14"/>
  <c r="M289" i="14"/>
  <c r="M290" i="14"/>
  <c r="M288" i="14"/>
  <c r="H289" i="14"/>
  <c r="H290" i="14"/>
  <c r="C289" i="14"/>
  <c r="C290" i="14"/>
  <c r="C288" i="14"/>
  <c r="C287" i="14"/>
  <c r="M286" i="14"/>
  <c r="M285" i="14"/>
  <c r="M284" i="14"/>
  <c r="C286" i="14"/>
  <c r="C285" i="14"/>
  <c r="C284" i="14"/>
  <c r="C280" i="14"/>
  <c r="M283" i="14"/>
  <c r="M282" i="14"/>
  <c r="M281" i="14"/>
  <c r="M279" i="14"/>
  <c r="M280" i="14"/>
  <c r="C281" i="14"/>
  <c r="C282" i="14"/>
  <c r="C283" i="14"/>
  <c r="C279" i="14"/>
  <c r="D280" i="14"/>
  <c r="E280" i="14"/>
  <c r="I280" i="14"/>
  <c r="J280" i="14"/>
  <c r="L280" i="14" s="1"/>
  <c r="D281" i="14"/>
  <c r="E281" i="14"/>
  <c r="I281" i="14"/>
  <c r="J281" i="14"/>
  <c r="K281" i="14" s="1"/>
  <c r="D282" i="14"/>
  <c r="E282" i="14"/>
  <c r="I282" i="14"/>
  <c r="J282" i="14"/>
  <c r="K282" i="14" s="1"/>
  <c r="D283" i="14"/>
  <c r="E283" i="14"/>
  <c r="I283" i="14"/>
  <c r="J283" i="14"/>
  <c r="K283" i="14" s="1"/>
  <c r="D284" i="14"/>
  <c r="E284" i="14"/>
  <c r="G284" i="14"/>
  <c r="I284" i="14"/>
  <c r="J284" i="14"/>
  <c r="D285" i="14"/>
  <c r="E285" i="14"/>
  <c r="I285" i="14"/>
  <c r="J285" i="14"/>
  <c r="L285" i="14" s="1"/>
  <c r="D286" i="14"/>
  <c r="E286" i="14"/>
  <c r="I286" i="14"/>
  <c r="J286" i="14"/>
  <c r="K286" i="14" s="1"/>
  <c r="D287" i="14"/>
  <c r="E287" i="14"/>
  <c r="H287" i="14"/>
  <c r="I287" i="14"/>
  <c r="J287" i="14"/>
  <c r="L287" i="14" s="1"/>
  <c r="D288" i="14"/>
  <c r="E288" i="14"/>
  <c r="G288" i="14"/>
  <c r="H288" i="14"/>
  <c r="I288" i="14"/>
  <c r="J288" i="14"/>
  <c r="L288" i="14" s="1"/>
  <c r="D289" i="14"/>
  <c r="E289" i="14"/>
  <c r="G289" i="14"/>
  <c r="I289" i="14"/>
  <c r="J289" i="14"/>
  <c r="D290" i="14"/>
  <c r="E290" i="14"/>
  <c r="G290" i="14"/>
  <c r="I290" i="14"/>
  <c r="J290" i="14"/>
  <c r="K290" i="14" s="1"/>
  <c r="D291" i="14"/>
  <c r="E291" i="14"/>
  <c r="G291" i="14"/>
  <c r="I291" i="14"/>
  <c r="J291" i="14"/>
  <c r="L291" i="14" s="1"/>
  <c r="D292" i="14"/>
  <c r="E292" i="14"/>
  <c r="G292" i="14"/>
  <c r="I292" i="14"/>
  <c r="J292" i="14"/>
  <c r="L292" i="14" s="1"/>
  <c r="D293" i="14"/>
  <c r="E293" i="14"/>
  <c r="I293" i="14"/>
  <c r="J293" i="14"/>
  <c r="K293" i="14" s="1"/>
  <c r="D294" i="14"/>
  <c r="E294" i="14"/>
  <c r="G294" i="14"/>
  <c r="I294" i="14"/>
  <c r="J294" i="14"/>
  <c r="L294" i="14" s="1"/>
  <c r="D296" i="14"/>
  <c r="E296" i="14"/>
  <c r="I296" i="14"/>
  <c r="J296" i="14"/>
  <c r="K296" i="14" s="1"/>
  <c r="M278" i="14"/>
  <c r="C278" i="14"/>
  <c r="C277" i="14"/>
  <c r="C276" i="14"/>
  <c r="M275" i="14"/>
  <c r="C275" i="14"/>
  <c r="C274" i="14"/>
  <c r="M274" i="14"/>
  <c r="M273" i="14"/>
  <c r="M272" i="14"/>
  <c r="C273" i="14"/>
  <c r="C272" i="14"/>
  <c r="M271" i="14"/>
  <c r="C271" i="14"/>
  <c r="M270" i="14"/>
  <c r="M269" i="14"/>
  <c r="G270" i="14"/>
  <c r="C270" i="14"/>
  <c r="C269" i="14"/>
  <c r="C268" i="14"/>
  <c r="M268" i="14"/>
  <c r="M265" i="14"/>
  <c r="M267" i="14"/>
  <c r="M266" i="14"/>
  <c r="M264" i="14"/>
  <c r="C265" i="14"/>
  <c r="C266" i="14"/>
  <c r="C267" i="14"/>
  <c r="C264" i="14"/>
  <c r="M263" i="14"/>
  <c r="C263" i="14"/>
  <c r="C261" i="14"/>
  <c r="C262" i="14"/>
  <c r="M262" i="14"/>
  <c r="D261" i="14"/>
  <c r="E261" i="14"/>
  <c r="G261" i="14"/>
  <c r="H261" i="14"/>
  <c r="I261" i="14"/>
  <c r="J261" i="14"/>
  <c r="K261" i="14" s="1"/>
  <c r="D262" i="14"/>
  <c r="E262" i="14"/>
  <c r="G262" i="14"/>
  <c r="I262" i="14"/>
  <c r="J262" i="14"/>
  <c r="D263" i="14"/>
  <c r="E263" i="14"/>
  <c r="I263" i="14"/>
  <c r="J263" i="14"/>
  <c r="L263" i="14" s="1"/>
  <c r="D264" i="14"/>
  <c r="E264" i="14"/>
  <c r="H264" i="14"/>
  <c r="I264" i="14"/>
  <c r="J264" i="14"/>
  <c r="D265" i="14"/>
  <c r="E265" i="14"/>
  <c r="H265" i="14"/>
  <c r="I265" i="14"/>
  <c r="J265" i="14"/>
  <c r="L265" i="14" s="1"/>
  <c r="D266" i="14"/>
  <c r="E266" i="14"/>
  <c r="H266" i="14"/>
  <c r="I266" i="14"/>
  <c r="J266" i="14"/>
  <c r="K266" i="14" s="1"/>
  <c r="D267" i="14"/>
  <c r="E267" i="14"/>
  <c r="H267" i="14"/>
  <c r="I267" i="14"/>
  <c r="J267" i="14"/>
  <c r="L267" i="14" s="1"/>
  <c r="D268" i="14"/>
  <c r="E268" i="14"/>
  <c r="I268" i="14"/>
  <c r="J268" i="14"/>
  <c r="D269" i="14"/>
  <c r="E269" i="14"/>
  <c r="I269" i="14"/>
  <c r="J269" i="14"/>
  <c r="L269" i="14" s="1"/>
  <c r="D270" i="14"/>
  <c r="E270" i="14"/>
  <c r="I270" i="14"/>
  <c r="J270" i="14"/>
  <c r="K270" i="14" s="1"/>
  <c r="D271" i="14"/>
  <c r="E271" i="14"/>
  <c r="I271" i="14"/>
  <c r="J271" i="14"/>
  <c r="L271" i="14" s="1"/>
  <c r="D272" i="14"/>
  <c r="E272" i="14"/>
  <c r="G272" i="14"/>
  <c r="I272" i="14"/>
  <c r="J272" i="14"/>
  <c r="K272" i="14" s="1"/>
  <c r="D273" i="14"/>
  <c r="E273" i="14"/>
  <c r="G273" i="14"/>
  <c r="I273" i="14"/>
  <c r="J273" i="14"/>
  <c r="L273" i="14" s="1"/>
  <c r="D274" i="14"/>
  <c r="E274" i="14"/>
  <c r="I274" i="14"/>
  <c r="J274" i="14"/>
  <c r="K274" i="14" s="1"/>
  <c r="D275" i="14"/>
  <c r="E275" i="14"/>
  <c r="G275" i="14"/>
  <c r="I275" i="14"/>
  <c r="J275" i="14"/>
  <c r="L275" i="14" s="1"/>
  <c r="D276" i="14"/>
  <c r="E276" i="14"/>
  <c r="I276" i="14"/>
  <c r="J276" i="14"/>
  <c r="K276" i="14" s="1"/>
  <c r="D277" i="14"/>
  <c r="E277" i="14"/>
  <c r="I277" i="14"/>
  <c r="J277" i="14"/>
  <c r="D278" i="14"/>
  <c r="E278" i="14"/>
  <c r="G278" i="14"/>
  <c r="I278" i="14"/>
  <c r="J278" i="14"/>
  <c r="K278" i="14" s="1"/>
  <c r="D279" i="14"/>
  <c r="E279" i="14"/>
  <c r="I279" i="14"/>
  <c r="J279" i="14"/>
  <c r="K279" i="14" s="1"/>
  <c r="C260" i="14"/>
  <c r="C259" i="14"/>
  <c r="M260" i="14"/>
  <c r="M259" i="14"/>
  <c r="M258" i="14"/>
  <c r="C258" i="14"/>
  <c r="M257" i="14"/>
  <c r="M256" i="14"/>
  <c r="C257" i="14"/>
  <c r="C256" i="14"/>
  <c r="M255" i="14"/>
  <c r="M254" i="14"/>
  <c r="C255" i="14"/>
  <c r="C254" i="14"/>
  <c r="D255" i="14"/>
  <c r="E255" i="14"/>
  <c r="I255" i="14"/>
  <c r="J255" i="14"/>
  <c r="L255" i="14" s="1"/>
  <c r="D256" i="14"/>
  <c r="E256" i="14"/>
  <c r="I256" i="14"/>
  <c r="J256" i="14"/>
  <c r="K256" i="14" s="1"/>
  <c r="D257" i="14"/>
  <c r="E257" i="14"/>
  <c r="I257" i="14"/>
  <c r="J257" i="14"/>
  <c r="K257" i="14" s="1"/>
  <c r="D258" i="14"/>
  <c r="E258" i="14"/>
  <c r="H258" i="14"/>
  <c r="I258" i="14"/>
  <c r="J258" i="14"/>
  <c r="L258" i="14" s="1"/>
  <c r="D259" i="14"/>
  <c r="E259" i="14"/>
  <c r="I259" i="14"/>
  <c r="J259" i="14"/>
  <c r="K259" i="14" s="1"/>
  <c r="D260" i="14"/>
  <c r="E260" i="14"/>
  <c r="I260" i="14"/>
  <c r="J260" i="14"/>
  <c r="D254" i="14"/>
  <c r="E254" i="14"/>
  <c r="I254" i="14"/>
  <c r="J254" i="14"/>
  <c r="L254" i="14" s="1"/>
  <c r="M253" i="14"/>
  <c r="M252" i="14"/>
  <c r="C251" i="14"/>
  <c r="C252" i="14"/>
  <c r="C253" i="14"/>
  <c r="M251" i="14"/>
  <c r="M247" i="14"/>
  <c r="C247" i="14"/>
  <c r="C246" i="14"/>
  <c r="M246" i="14"/>
  <c r="C249" i="14"/>
  <c r="C250" i="14"/>
  <c r="C248" i="14"/>
  <c r="M249" i="14"/>
  <c r="M248" i="14"/>
  <c r="C241" i="14"/>
  <c r="C242" i="14"/>
  <c r="C243" i="14"/>
  <c r="C244" i="14"/>
  <c r="C245" i="14"/>
  <c r="M245" i="14"/>
  <c r="M244" i="14"/>
  <c r="M243" i="14"/>
  <c r="M242" i="14"/>
  <c r="M241" i="14"/>
  <c r="D242" i="14"/>
  <c r="E242" i="14"/>
  <c r="H242" i="14"/>
  <c r="I242" i="14"/>
  <c r="J242" i="14"/>
  <c r="L242" i="14" s="1"/>
  <c r="D243" i="14"/>
  <c r="E243" i="14"/>
  <c r="I243" i="14"/>
  <c r="J243" i="14"/>
  <c r="K243" i="14" s="1"/>
  <c r="D244" i="14"/>
  <c r="E244" i="14"/>
  <c r="G244" i="14"/>
  <c r="I244" i="14"/>
  <c r="J244" i="14"/>
  <c r="K244" i="14" s="1"/>
  <c r="D245" i="14"/>
  <c r="E245" i="14"/>
  <c r="G245" i="14"/>
  <c r="I245" i="14"/>
  <c r="J245" i="14"/>
  <c r="K245" i="14" s="1"/>
  <c r="D246" i="14"/>
  <c r="E246" i="14"/>
  <c r="I246" i="14"/>
  <c r="J246" i="14"/>
  <c r="K246" i="14" s="1"/>
  <c r="D247" i="14"/>
  <c r="E247" i="14"/>
  <c r="H247" i="14"/>
  <c r="I247" i="14"/>
  <c r="J247" i="14"/>
  <c r="L247" i="14" s="1"/>
  <c r="D248" i="14"/>
  <c r="E248" i="14"/>
  <c r="I248" i="14"/>
  <c r="J248" i="14"/>
  <c r="L248" i="14" s="1"/>
  <c r="D249" i="14"/>
  <c r="E249" i="14"/>
  <c r="G249" i="14"/>
  <c r="I249" i="14"/>
  <c r="J249" i="14"/>
  <c r="K249" i="14" s="1"/>
  <c r="D250" i="14"/>
  <c r="E250" i="14"/>
  <c r="I250" i="14"/>
  <c r="J250" i="14"/>
  <c r="K250" i="14" s="1"/>
  <c r="D251" i="14"/>
  <c r="E251" i="14"/>
  <c r="G251" i="14"/>
  <c r="I251" i="14"/>
  <c r="J251" i="14"/>
  <c r="K251" i="14" s="1"/>
  <c r="D252" i="14"/>
  <c r="E252" i="14"/>
  <c r="H252" i="14"/>
  <c r="I252" i="14"/>
  <c r="J252" i="14"/>
  <c r="K252" i="14" s="1"/>
  <c r="D253" i="14"/>
  <c r="E253" i="14"/>
  <c r="H253" i="14"/>
  <c r="I253" i="14"/>
  <c r="J253" i="14"/>
  <c r="K253" i="14" s="1"/>
  <c r="D241" i="14"/>
  <c r="E241" i="14"/>
  <c r="H241" i="14"/>
  <c r="I241" i="14"/>
  <c r="J241" i="14"/>
  <c r="L241" i="14" s="1"/>
  <c r="C239" i="14"/>
  <c r="C240" i="14"/>
  <c r="M240" i="14"/>
  <c r="M239" i="14"/>
  <c r="M234" i="14"/>
  <c r="M235" i="14"/>
  <c r="M236" i="14"/>
  <c r="M237" i="14"/>
  <c r="M238" i="14"/>
  <c r="M233" i="14"/>
  <c r="C234" i="14"/>
  <c r="C235" i="14"/>
  <c r="C236" i="14"/>
  <c r="C237" i="14"/>
  <c r="C238" i="14"/>
  <c r="C233" i="14"/>
  <c r="D234" i="14"/>
  <c r="E234" i="14"/>
  <c r="H234" i="14"/>
  <c r="I234" i="14"/>
  <c r="J234" i="14"/>
  <c r="K234" i="14" s="1"/>
  <c r="D235" i="14"/>
  <c r="E235" i="14"/>
  <c r="H235" i="14"/>
  <c r="I235" i="14"/>
  <c r="J235" i="14"/>
  <c r="K235" i="14" s="1"/>
  <c r="D236" i="14"/>
  <c r="E236" i="14"/>
  <c r="H236" i="14"/>
  <c r="I236" i="14"/>
  <c r="J236" i="14"/>
  <c r="L236" i="14" s="1"/>
  <c r="D237" i="14"/>
  <c r="E237" i="14"/>
  <c r="H237" i="14"/>
  <c r="I237" i="14"/>
  <c r="J237" i="14"/>
  <c r="K237" i="14" s="1"/>
  <c r="D238" i="14"/>
  <c r="E238" i="14"/>
  <c r="H238" i="14"/>
  <c r="I238" i="14"/>
  <c r="J238" i="14"/>
  <c r="K238" i="14" s="1"/>
  <c r="D239" i="14"/>
  <c r="E239" i="14"/>
  <c r="I239" i="14"/>
  <c r="J239" i="14"/>
  <c r="L239" i="14" s="1"/>
  <c r="D240" i="14"/>
  <c r="E240" i="14"/>
  <c r="G240" i="14"/>
  <c r="I240" i="14"/>
  <c r="J240" i="14"/>
  <c r="K240" i="14" s="1"/>
  <c r="D233" i="14"/>
  <c r="E233" i="14"/>
  <c r="H233" i="14"/>
  <c r="I233" i="14"/>
  <c r="J233" i="14"/>
  <c r="L233" i="14" s="1"/>
  <c r="C232" i="14"/>
  <c r="C231" i="14"/>
  <c r="D232" i="14"/>
  <c r="E232" i="14"/>
  <c r="I232" i="14"/>
  <c r="J232" i="14"/>
  <c r="K232" i="14" s="1"/>
  <c r="D231" i="14"/>
  <c r="E231" i="14"/>
  <c r="I231" i="14"/>
  <c r="J231" i="14"/>
  <c r="L231" i="14" s="1"/>
  <c r="C230" i="14"/>
  <c r="C229" i="14"/>
  <c r="M230" i="14"/>
  <c r="D230" i="14"/>
  <c r="E230" i="14"/>
  <c r="G230" i="14"/>
  <c r="I230" i="14"/>
  <c r="J230" i="14"/>
  <c r="K230" i="14" s="1"/>
  <c r="M229" i="14"/>
  <c r="G229" i="14"/>
  <c r="D229" i="14"/>
  <c r="E229" i="14"/>
  <c r="I229" i="14"/>
  <c r="J229" i="14"/>
  <c r="L229" i="14" s="1"/>
  <c r="C228" i="14"/>
  <c r="I228" i="14"/>
  <c r="M228" i="14"/>
  <c r="M214" i="14"/>
  <c r="M213" i="14"/>
  <c r="M206" i="14"/>
  <c r="M207" i="14"/>
  <c r="M208" i="14"/>
  <c r="M209" i="14"/>
  <c r="M210" i="14"/>
  <c r="M211" i="14"/>
  <c r="M212" i="14"/>
  <c r="M193" i="14"/>
  <c r="M194" i="14"/>
  <c r="M195" i="14"/>
  <c r="M196" i="14"/>
  <c r="M197" i="14"/>
  <c r="M198" i="14"/>
  <c r="M199" i="14"/>
  <c r="M200" i="14"/>
  <c r="M201" i="14"/>
  <c r="M202" i="14"/>
  <c r="M203" i="14"/>
  <c r="M204" i="14"/>
  <c r="M205" i="14"/>
  <c r="M192" i="14"/>
  <c r="D228" i="14"/>
  <c r="E228" i="14"/>
  <c r="J228" i="14"/>
  <c r="L228" i="14" s="1"/>
  <c r="C227" i="14"/>
  <c r="D227" i="14"/>
  <c r="E227" i="14"/>
  <c r="J227" i="14"/>
  <c r="K227" i="14" s="1"/>
  <c r="I227" i="14"/>
  <c r="I226" i="14"/>
  <c r="J226" i="14"/>
  <c r="L226" i="14" s="1"/>
  <c r="D226" i="14"/>
  <c r="E226" i="14"/>
  <c r="C226" i="14"/>
  <c r="M216" i="14"/>
  <c r="M217" i="14"/>
  <c r="M218" i="14"/>
  <c r="M219" i="14"/>
  <c r="M220" i="14"/>
  <c r="M221" i="14"/>
  <c r="M222" i="14"/>
  <c r="M223" i="14"/>
  <c r="M224" i="14"/>
  <c r="M225" i="14"/>
  <c r="M215" i="14"/>
  <c r="C216" i="14"/>
  <c r="C217" i="14"/>
  <c r="C218" i="14"/>
  <c r="C219" i="14"/>
  <c r="C220" i="14"/>
  <c r="C221" i="14"/>
  <c r="C222" i="14"/>
  <c r="C223" i="14"/>
  <c r="C224" i="14"/>
  <c r="C225" i="14"/>
  <c r="I216" i="14"/>
  <c r="I217" i="14"/>
  <c r="I218" i="14"/>
  <c r="I219" i="14"/>
  <c r="I220" i="14"/>
  <c r="I221" i="14"/>
  <c r="I222" i="14"/>
  <c r="I223" i="14"/>
  <c r="I224" i="14"/>
  <c r="I225" i="14"/>
  <c r="I215" i="14"/>
  <c r="D224" i="14"/>
  <c r="E224" i="14"/>
  <c r="J224" i="14"/>
  <c r="L224" i="14" s="1"/>
  <c r="D225" i="14"/>
  <c r="E225" i="14"/>
  <c r="J225" i="14"/>
  <c r="L225" i="14" s="1"/>
  <c r="D216" i="14"/>
  <c r="E216" i="14"/>
  <c r="J216" i="14"/>
  <c r="L216" i="14" s="1"/>
  <c r="D217" i="14"/>
  <c r="E217" i="14"/>
  <c r="J217" i="14"/>
  <c r="L217" i="14" s="1"/>
  <c r="D218" i="14"/>
  <c r="E218" i="14"/>
  <c r="J218" i="14"/>
  <c r="L218" i="14" s="1"/>
  <c r="D219" i="14"/>
  <c r="E219" i="14"/>
  <c r="J219" i="14"/>
  <c r="K219" i="14" s="1"/>
  <c r="D220" i="14"/>
  <c r="E220" i="14"/>
  <c r="J220" i="14"/>
  <c r="L220" i="14" s="1"/>
  <c r="D221" i="14"/>
  <c r="E221" i="14"/>
  <c r="J221" i="14"/>
  <c r="L221" i="14" s="1"/>
  <c r="D222" i="14"/>
  <c r="E222" i="14"/>
  <c r="J222" i="14"/>
  <c r="L222" i="14" s="1"/>
  <c r="D223" i="14"/>
  <c r="E223" i="14"/>
  <c r="J223" i="14"/>
  <c r="L223" i="14" s="1"/>
  <c r="D215" i="14"/>
  <c r="E215" i="14"/>
  <c r="J215" i="14"/>
  <c r="L215" i="14" s="1"/>
  <c r="C215" i="14"/>
  <c r="C214" i="14"/>
  <c r="C213" i="14"/>
  <c r="C193" i="14"/>
  <c r="C194" i="14"/>
  <c r="C195" i="14"/>
  <c r="C196" i="14"/>
  <c r="C197" i="14"/>
  <c r="C198" i="14"/>
  <c r="C199" i="14"/>
  <c r="C200" i="14"/>
  <c r="C201" i="14"/>
  <c r="C202" i="14"/>
  <c r="C203" i="14"/>
  <c r="C204" i="14"/>
  <c r="C205" i="14"/>
  <c r="C206" i="14"/>
  <c r="C207" i="14"/>
  <c r="C208" i="14"/>
  <c r="C209" i="14"/>
  <c r="C210" i="14"/>
  <c r="C211" i="14"/>
  <c r="C212" i="14"/>
  <c r="C192" i="14"/>
  <c r="D213" i="14"/>
  <c r="E213" i="14"/>
  <c r="J213" i="14"/>
  <c r="L213" i="14" s="1"/>
  <c r="I213" i="14"/>
  <c r="D214" i="14"/>
  <c r="E214" i="14"/>
  <c r="J214" i="14"/>
  <c r="K214" i="14" s="1"/>
  <c r="I214" i="14"/>
  <c r="D212" i="14"/>
  <c r="E212" i="14"/>
  <c r="J212" i="14"/>
  <c r="K212" i="14" s="1"/>
  <c r="I212" i="14"/>
  <c r="D211" i="14"/>
  <c r="E211" i="14"/>
  <c r="J211" i="14"/>
  <c r="K211" i="14" s="1"/>
  <c r="I211" i="14"/>
  <c r="D207" i="14"/>
  <c r="E207" i="14"/>
  <c r="J207" i="14"/>
  <c r="K207" i="14" s="1"/>
  <c r="I207" i="14"/>
  <c r="D208" i="14"/>
  <c r="E208" i="14"/>
  <c r="J208" i="14"/>
  <c r="K208" i="14" s="1"/>
  <c r="I208" i="14"/>
  <c r="D209" i="14"/>
  <c r="E209" i="14"/>
  <c r="J209" i="14"/>
  <c r="K209" i="14" s="1"/>
  <c r="I209" i="14"/>
  <c r="D210" i="14"/>
  <c r="E210" i="14"/>
  <c r="J210" i="14"/>
  <c r="K210" i="14" s="1"/>
  <c r="I210" i="14"/>
  <c r="D206" i="14"/>
  <c r="E206" i="14"/>
  <c r="J206" i="14"/>
  <c r="K206" i="14" s="1"/>
  <c r="I206" i="14"/>
  <c r="D326" i="4"/>
  <c r="H216" i="14" s="1"/>
  <c r="D327" i="4"/>
  <c r="H217" i="14" s="1"/>
  <c r="D328" i="4"/>
  <c r="H218" i="14" s="1"/>
  <c r="D329" i="4"/>
  <c r="H219" i="14" s="1"/>
  <c r="D330" i="4"/>
  <c r="H220" i="14" s="1"/>
  <c r="D331" i="4"/>
  <c r="H221" i="14" s="1"/>
  <c r="D332" i="4"/>
  <c r="H222" i="14" s="1"/>
  <c r="D333" i="4"/>
  <c r="H223" i="14" s="1"/>
  <c r="D334" i="4"/>
  <c r="H224" i="14" s="1"/>
  <c r="D335" i="4"/>
  <c r="H225" i="14" s="1"/>
  <c r="D325" i="4"/>
  <c r="H215" i="14" s="1"/>
  <c r="D319" i="4"/>
  <c r="H212" i="14" s="1"/>
  <c r="D318" i="4"/>
  <c r="H211" i="14" s="1"/>
  <c r="D311" i="4"/>
  <c r="H207" i="14" s="1"/>
  <c r="D312" i="4"/>
  <c r="H208" i="14" s="1"/>
  <c r="D313" i="4"/>
  <c r="H209" i="14" s="1"/>
  <c r="D314" i="4"/>
  <c r="H210" i="14" s="1"/>
  <c r="D310" i="4"/>
  <c r="H206" i="14" s="1"/>
  <c r="D301" i="4"/>
  <c r="H200" i="14" s="1"/>
  <c r="D302" i="4"/>
  <c r="H201" i="14" s="1"/>
  <c r="D303" i="4"/>
  <c r="H202" i="14" s="1"/>
  <c r="D304" i="4"/>
  <c r="H203" i="14" s="1"/>
  <c r="D305" i="4"/>
  <c r="H204" i="14" s="1"/>
  <c r="D306" i="4"/>
  <c r="H205" i="14" s="1"/>
  <c r="D300" i="4"/>
  <c r="H199" i="14" s="1"/>
  <c r="D291" i="4"/>
  <c r="H193" i="14" s="1"/>
  <c r="D292" i="4"/>
  <c r="H194" i="14" s="1"/>
  <c r="D293" i="4"/>
  <c r="H195" i="14" s="1"/>
  <c r="D294" i="4"/>
  <c r="H196" i="14" s="1"/>
  <c r="D295" i="4"/>
  <c r="H197" i="14" s="1"/>
  <c r="D296" i="4"/>
  <c r="H198" i="14" s="1"/>
  <c r="D290" i="4"/>
  <c r="H192" i="14" s="1"/>
  <c r="D200" i="14"/>
  <c r="E200" i="14"/>
  <c r="J200" i="14"/>
  <c r="K200" i="14" s="1"/>
  <c r="I200" i="14"/>
  <c r="D201" i="14"/>
  <c r="E201" i="14"/>
  <c r="J201" i="14"/>
  <c r="K201" i="14" s="1"/>
  <c r="I201" i="14"/>
  <c r="D202" i="14"/>
  <c r="E202" i="14"/>
  <c r="J202" i="14"/>
  <c r="L202" i="14" s="1"/>
  <c r="I202" i="14"/>
  <c r="D203" i="14"/>
  <c r="E203" i="14"/>
  <c r="J203" i="14"/>
  <c r="K203" i="14" s="1"/>
  <c r="I203" i="14"/>
  <c r="D204" i="14"/>
  <c r="E204" i="14"/>
  <c r="J204" i="14"/>
  <c r="K204" i="14" s="1"/>
  <c r="I204" i="14"/>
  <c r="D205" i="14"/>
  <c r="E205" i="14"/>
  <c r="J205" i="14"/>
  <c r="K205" i="14" s="1"/>
  <c r="I205" i="14"/>
  <c r="D199" i="14"/>
  <c r="E199" i="14"/>
  <c r="J199" i="14"/>
  <c r="L199" i="14" s="1"/>
  <c r="I199" i="14"/>
  <c r="C286" i="4"/>
  <c r="G191" i="14" s="1"/>
  <c r="C279" i="4"/>
  <c r="G187" i="14" s="1"/>
  <c r="C280" i="4"/>
  <c r="G188" i="14" s="1"/>
  <c r="C281" i="4"/>
  <c r="G189" i="14" s="1"/>
  <c r="C282" i="4"/>
  <c r="G190" i="14" s="1"/>
  <c r="C278" i="4"/>
  <c r="G186" i="14" s="1"/>
  <c r="C76" i="4"/>
  <c r="G55" i="14" s="1"/>
  <c r="C77" i="4"/>
  <c r="G56" i="14" s="1"/>
  <c r="C78" i="4"/>
  <c r="G57" i="14" s="1"/>
  <c r="C80" i="4"/>
  <c r="G59" i="14" s="1"/>
  <c r="C81" i="4"/>
  <c r="G60" i="14" s="1"/>
  <c r="C82" i="4"/>
  <c r="G61" i="14" s="1"/>
  <c r="C83" i="4"/>
  <c r="G62" i="14" s="1"/>
  <c r="C84" i="4"/>
  <c r="G63" i="14" s="1"/>
  <c r="C85" i="4"/>
  <c r="G64" i="14" s="1"/>
  <c r="C86" i="4"/>
  <c r="G65" i="14" s="1"/>
  <c r="C87" i="4"/>
  <c r="G66" i="14" s="1"/>
  <c r="C89" i="4"/>
  <c r="G68" i="14" s="1"/>
  <c r="C75" i="4"/>
  <c r="G54" i="14" s="1"/>
  <c r="E193" i="14"/>
  <c r="E194" i="14"/>
  <c r="E195" i="14"/>
  <c r="E196" i="14"/>
  <c r="E197" i="14"/>
  <c r="E198" i="14"/>
  <c r="E192" i="14"/>
  <c r="E191" i="14"/>
  <c r="H186" i="14"/>
  <c r="H187" i="14"/>
  <c r="H188" i="14"/>
  <c r="H189" i="14"/>
  <c r="H190" i="14"/>
  <c r="E187" i="14"/>
  <c r="E188" i="14"/>
  <c r="E189" i="14"/>
  <c r="E190" i="14"/>
  <c r="E186" i="14"/>
  <c r="E182" i="14"/>
  <c r="H182" i="14"/>
  <c r="E183" i="14"/>
  <c r="G183" i="14"/>
  <c r="H183" i="14"/>
  <c r="E184" i="14"/>
  <c r="H184" i="14"/>
  <c r="E185" i="14"/>
  <c r="G185" i="14"/>
  <c r="H185" i="14"/>
  <c r="H181" i="14"/>
  <c r="E181" i="14"/>
  <c r="E173" i="14"/>
  <c r="E174" i="14"/>
  <c r="E175" i="14"/>
  <c r="E176" i="14"/>
  <c r="E177" i="14"/>
  <c r="E178" i="14"/>
  <c r="E179" i="14"/>
  <c r="E180" i="14"/>
  <c r="E172" i="14"/>
  <c r="H171" i="14"/>
  <c r="E171" i="14"/>
  <c r="H169" i="14"/>
  <c r="H170" i="14"/>
  <c r="E170" i="14"/>
  <c r="E169" i="14"/>
  <c r="E166" i="14"/>
  <c r="H166" i="14"/>
  <c r="E167" i="14"/>
  <c r="H167" i="14"/>
  <c r="E168" i="14"/>
  <c r="H168" i="14"/>
  <c r="H165" i="14"/>
  <c r="E165" i="14"/>
  <c r="E163" i="14"/>
  <c r="H163" i="14"/>
  <c r="E164" i="14"/>
  <c r="H164" i="14"/>
  <c r="H162" i="14"/>
  <c r="E162" i="14"/>
  <c r="H161" i="14"/>
  <c r="E161" i="14"/>
  <c r="G142" i="14"/>
  <c r="G143" i="14"/>
  <c r="G144" i="14"/>
  <c r="G145" i="14"/>
  <c r="E142" i="14"/>
  <c r="E143" i="14"/>
  <c r="E144" i="14"/>
  <c r="E145" i="14"/>
  <c r="E146" i="14"/>
  <c r="E147" i="14"/>
  <c r="E141" i="14"/>
  <c r="E140" i="14"/>
  <c r="E139" i="14"/>
  <c r="E138" i="14"/>
  <c r="H138" i="14"/>
  <c r="H137" i="14"/>
  <c r="E137" i="14"/>
  <c r="H129" i="14"/>
  <c r="H130" i="14"/>
  <c r="H131" i="14"/>
  <c r="H132" i="14"/>
  <c r="H133" i="14"/>
  <c r="H134" i="14"/>
  <c r="H135" i="14"/>
  <c r="H136" i="14"/>
  <c r="E136" i="14"/>
  <c r="E135" i="14"/>
  <c r="E134" i="14"/>
  <c r="E133" i="14"/>
  <c r="E132" i="14"/>
  <c r="E131" i="14"/>
  <c r="E130" i="14"/>
  <c r="E129" i="14"/>
  <c r="H125" i="14"/>
  <c r="H126" i="14"/>
  <c r="H127" i="14"/>
  <c r="H128" i="14"/>
  <c r="E126" i="14"/>
  <c r="E127" i="14"/>
  <c r="E128" i="14"/>
  <c r="E125" i="14"/>
  <c r="G124" i="14"/>
  <c r="E124" i="14"/>
  <c r="E114" i="14"/>
  <c r="H114" i="14"/>
  <c r="E115" i="14"/>
  <c r="H115" i="14"/>
  <c r="E116" i="14"/>
  <c r="H116" i="14"/>
  <c r="E117" i="14"/>
  <c r="H117" i="14"/>
  <c r="E118" i="14"/>
  <c r="H118" i="14"/>
  <c r="E119" i="14"/>
  <c r="H119" i="14"/>
  <c r="E120" i="14"/>
  <c r="H120" i="14"/>
  <c r="E121" i="14"/>
  <c r="H121" i="14"/>
  <c r="E122" i="14"/>
  <c r="H122" i="14"/>
  <c r="H113" i="14"/>
  <c r="E113" i="14"/>
  <c r="E106" i="14"/>
  <c r="G106" i="14"/>
  <c r="H106" i="14"/>
  <c r="G105" i="14"/>
  <c r="H105" i="14"/>
  <c r="E105" i="14"/>
  <c r="G102" i="14"/>
  <c r="H102" i="14"/>
  <c r="G103" i="14"/>
  <c r="H103" i="14"/>
  <c r="G104" i="14"/>
  <c r="H104" i="14"/>
  <c r="E103" i="14"/>
  <c r="E104" i="14"/>
  <c r="E102" i="14"/>
  <c r="E101" i="14"/>
  <c r="G98" i="14"/>
  <c r="G99" i="14"/>
  <c r="G100" i="14"/>
  <c r="E99" i="14"/>
  <c r="E100" i="14"/>
  <c r="E98" i="14"/>
  <c r="G96" i="14"/>
  <c r="G97" i="14"/>
  <c r="E97" i="14"/>
  <c r="E96" i="14"/>
  <c r="E94" i="14"/>
  <c r="G94" i="14"/>
  <c r="E95" i="14"/>
  <c r="G95" i="14"/>
  <c r="G93" i="14"/>
  <c r="E93" i="14"/>
  <c r="E92" i="14"/>
  <c r="G91" i="14"/>
  <c r="E91" i="14"/>
  <c r="E89" i="14"/>
  <c r="G89" i="14"/>
  <c r="E90" i="14"/>
  <c r="G90" i="14"/>
  <c r="G88" i="14"/>
  <c r="E88" i="14"/>
  <c r="E87" i="14"/>
  <c r="G87" i="14"/>
  <c r="G86" i="14"/>
  <c r="E86" i="14"/>
  <c r="G85" i="14"/>
  <c r="H85" i="14"/>
  <c r="E85" i="14"/>
  <c r="E81" i="14"/>
  <c r="G81" i="14"/>
  <c r="H81" i="14"/>
  <c r="E82" i="14"/>
  <c r="G82" i="14"/>
  <c r="E83" i="14"/>
  <c r="G83" i="14"/>
  <c r="E84" i="14"/>
  <c r="G84" i="14"/>
  <c r="H84" i="14"/>
  <c r="G80" i="14"/>
  <c r="H80" i="14"/>
  <c r="E80" i="14"/>
  <c r="E74" i="14"/>
  <c r="G74" i="14"/>
  <c r="E75" i="14"/>
  <c r="G75" i="14"/>
  <c r="E76" i="14"/>
  <c r="G76" i="14"/>
  <c r="E77" i="14"/>
  <c r="G77" i="14"/>
  <c r="E78" i="14"/>
  <c r="G78" i="14"/>
  <c r="E79" i="14"/>
  <c r="G79" i="14"/>
  <c r="G73" i="14"/>
  <c r="E73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54" i="14"/>
  <c r="E51" i="14"/>
  <c r="E52" i="14"/>
  <c r="E53" i="14"/>
  <c r="E50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37" i="14"/>
  <c r="E30" i="14"/>
  <c r="H30" i="14"/>
  <c r="E31" i="14"/>
  <c r="H31" i="14"/>
  <c r="E32" i="14"/>
  <c r="H32" i="14"/>
  <c r="E33" i="14"/>
  <c r="H33" i="14"/>
  <c r="E34" i="14"/>
  <c r="H34" i="14"/>
  <c r="E35" i="14"/>
  <c r="H35" i="14"/>
  <c r="E36" i="14"/>
  <c r="H36" i="14"/>
  <c r="E29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16" i="14"/>
  <c r="E4" i="14"/>
  <c r="E5" i="14"/>
  <c r="E6" i="14"/>
  <c r="E7" i="14"/>
  <c r="E8" i="14"/>
  <c r="E9" i="14"/>
  <c r="E10" i="14"/>
  <c r="E11" i="14"/>
  <c r="H11" i="14"/>
  <c r="E12" i="14"/>
  <c r="E3" i="14"/>
  <c r="D193" i="14"/>
  <c r="J193" i="14"/>
  <c r="L193" i="14" s="1"/>
  <c r="I193" i="14"/>
  <c r="D194" i="14"/>
  <c r="J194" i="14"/>
  <c r="K194" i="14" s="1"/>
  <c r="I194" i="14"/>
  <c r="D195" i="14"/>
  <c r="J195" i="14"/>
  <c r="K195" i="14" s="1"/>
  <c r="I195" i="14"/>
  <c r="D196" i="14"/>
  <c r="J196" i="14"/>
  <c r="K196" i="14" s="1"/>
  <c r="I196" i="14"/>
  <c r="D197" i="14"/>
  <c r="J197" i="14"/>
  <c r="K197" i="14" s="1"/>
  <c r="I197" i="14"/>
  <c r="D198" i="14"/>
  <c r="J198" i="14"/>
  <c r="K198" i="14" s="1"/>
  <c r="I198" i="14"/>
  <c r="D192" i="14"/>
  <c r="J192" i="14"/>
  <c r="K192" i="14" s="1"/>
  <c r="I192" i="14"/>
  <c r="M191" i="14"/>
  <c r="C191" i="14"/>
  <c r="D191" i="14"/>
  <c r="J191" i="14"/>
  <c r="K191" i="14" s="1"/>
  <c r="I191" i="14"/>
  <c r="M187" i="14"/>
  <c r="M188" i="14"/>
  <c r="M189" i="14"/>
  <c r="M190" i="14"/>
  <c r="M186" i="14"/>
  <c r="C187" i="14"/>
  <c r="C188" i="14"/>
  <c r="C189" i="14"/>
  <c r="C190" i="14"/>
  <c r="C186" i="14"/>
  <c r="D187" i="14"/>
  <c r="J187" i="14"/>
  <c r="L187" i="14" s="1"/>
  <c r="I187" i="14"/>
  <c r="D188" i="14"/>
  <c r="J188" i="14"/>
  <c r="K188" i="14" s="1"/>
  <c r="I188" i="14"/>
  <c r="D189" i="14"/>
  <c r="J189" i="14"/>
  <c r="K189" i="14" s="1"/>
  <c r="I189" i="14"/>
  <c r="D190" i="14"/>
  <c r="J190" i="14"/>
  <c r="K190" i="14" s="1"/>
  <c r="I190" i="14"/>
  <c r="J186" i="14"/>
  <c r="K186" i="14" s="1"/>
  <c r="I186" i="14"/>
  <c r="D186" i="14"/>
  <c r="M182" i="14"/>
  <c r="M183" i="14"/>
  <c r="M184" i="14"/>
  <c r="M185" i="14"/>
  <c r="M181" i="14"/>
  <c r="C182" i="14"/>
  <c r="C183" i="14"/>
  <c r="C184" i="14"/>
  <c r="C185" i="14"/>
  <c r="C181" i="14"/>
  <c r="D182" i="14"/>
  <c r="J182" i="14"/>
  <c r="K182" i="14" s="1"/>
  <c r="I182" i="14"/>
  <c r="D183" i="14"/>
  <c r="J183" i="14"/>
  <c r="K183" i="14" s="1"/>
  <c r="I183" i="14"/>
  <c r="D184" i="14"/>
  <c r="J184" i="14"/>
  <c r="K184" i="14" s="1"/>
  <c r="I184" i="14"/>
  <c r="D185" i="14"/>
  <c r="J185" i="14"/>
  <c r="K185" i="14" s="1"/>
  <c r="I185" i="14"/>
  <c r="I181" i="14"/>
  <c r="J181" i="14"/>
  <c r="L181" i="14" s="1"/>
  <c r="D181" i="14"/>
  <c r="C173" i="14"/>
  <c r="C174" i="14"/>
  <c r="C175" i="14"/>
  <c r="C176" i="14"/>
  <c r="C177" i="14"/>
  <c r="C178" i="14"/>
  <c r="C179" i="14"/>
  <c r="C180" i="14"/>
  <c r="C172" i="14"/>
  <c r="M173" i="14"/>
  <c r="M174" i="14"/>
  <c r="M175" i="14"/>
  <c r="M176" i="14"/>
  <c r="M177" i="14"/>
  <c r="M178" i="14"/>
  <c r="M179" i="14"/>
  <c r="M180" i="14"/>
  <c r="M172" i="14"/>
  <c r="D180" i="14"/>
  <c r="J180" i="14"/>
  <c r="L180" i="14" s="1"/>
  <c r="I180" i="14"/>
  <c r="D173" i="14"/>
  <c r="J173" i="14"/>
  <c r="L173" i="14" s="1"/>
  <c r="I173" i="14"/>
  <c r="D174" i="14"/>
  <c r="J174" i="14"/>
  <c r="L174" i="14" s="1"/>
  <c r="I174" i="14"/>
  <c r="D175" i="14"/>
  <c r="J175" i="14"/>
  <c r="L175" i="14" s="1"/>
  <c r="I175" i="14"/>
  <c r="D176" i="14"/>
  <c r="J176" i="14"/>
  <c r="L176" i="14" s="1"/>
  <c r="I176" i="14"/>
  <c r="D177" i="14"/>
  <c r="J177" i="14"/>
  <c r="L177" i="14" s="1"/>
  <c r="I177" i="14"/>
  <c r="D178" i="14"/>
  <c r="J178" i="14"/>
  <c r="L178" i="14" s="1"/>
  <c r="I178" i="14"/>
  <c r="D179" i="14"/>
  <c r="J179" i="14"/>
  <c r="L179" i="14" s="1"/>
  <c r="I179" i="14"/>
  <c r="I172" i="14"/>
  <c r="J172" i="14"/>
  <c r="L172" i="14" s="1"/>
  <c r="D172" i="14"/>
  <c r="M170" i="14"/>
  <c r="M171" i="14"/>
  <c r="M169" i="14"/>
  <c r="C169" i="14"/>
  <c r="C170" i="14"/>
  <c r="C171" i="14"/>
  <c r="I170" i="14"/>
  <c r="I171" i="14"/>
  <c r="I169" i="14"/>
  <c r="J170" i="14"/>
  <c r="L170" i="14" s="1"/>
  <c r="J171" i="14"/>
  <c r="L171" i="14" s="1"/>
  <c r="J169" i="14"/>
  <c r="L169" i="14" s="1"/>
  <c r="D170" i="14"/>
  <c r="D171" i="14"/>
  <c r="D169" i="14"/>
  <c r="M166" i="14"/>
  <c r="M167" i="14"/>
  <c r="M168" i="14"/>
  <c r="M165" i="14"/>
  <c r="C166" i="14"/>
  <c r="C167" i="14"/>
  <c r="C168" i="14"/>
  <c r="C165" i="14"/>
  <c r="I166" i="14"/>
  <c r="I167" i="14"/>
  <c r="I168" i="14"/>
  <c r="I165" i="14"/>
  <c r="J166" i="14"/>
  <c r="L166" i="14" s="1"/>
  <c r="J167" i="14"/>
  <c r="L167" i="14" s="1"/>
  <c r="J168" i="14"/>
  <c r="L168" i="14" s="1"/>
  <c r="J165" i="14"/>
  <c r="K165" i="14" s="1"/>
  <c r="D166" i="14"/>
  <c r="D167" i="14"/>
  <c r="D168" i="14"/>
  <c r="D165" i="14"/>
  <c r="C162" i="14"/>
  <c r="C163" i="14"/>
  <c r="C164" i="14"/>
  <c r="C161" i="14"/>
  <c r="M161" i="14"/>
  <c r="M162" i="14"/>
  <c r="M163" i="14"/>
  <c r="M164" i="14"/>
  <c r="I162" i="14"/>
  <c r="I163" i="14"/>
  <c r="I164" i="14"/>
  <c r="I161" i="14"/>
  <c r="J162" i="14"/>
  <c r="L162" i="14" s="1"/>
  <c r="J163" i="14"/>
  <c r="L163" i="14" s="1"/>
  <c r="J164" i="14"/>
  <c r="L164" i="14" s="1"/>
  <c r="J161" i="14"/>
  <c r="L161" i="14" s="1"/>
  <c r="D162" i="14"/>
  <c r="D163" i="14"/>
  <c r="D164" i="14"/>
  <c r="D161" i="14"/>
  <c r="C105" i="14"/>
  <c r="C106" i="14"/>
  <c r="C107" i="14"/>
  <c r="C108" i="14"/>
  <c r="C109" i="14"/>
  <c r="M154" i="14"/>
  <c r="M155" i="14"/>
  <c r="M156" i="14"/>
  <c r="M157" i="14"/>
  <c r="M158" i="14"/>
  <c r="M159" i="14"/>
  <c r="M160" i="14"/>
  <c r="M153" i="14"/>
  <c r="C153" i="14"/>
  <c r="C154" i="14"/>
  <c r="C155" i="14"/>
  <c r="C156" i="14"/>
  <c r="C157" i="14"/>
  <c r="C158" i="14"/>
  <c r="C159" i="14"/>
  <c r="C160" i="14"/>
  <c r="I154" i="14"/>
  <c r="I155" i="14"/>
  <c r="I156" i="14"/>
  <c r="I157" i="14"/>
  <c r="I158" i="14"/>
  <c r="I159" i="14"/>
  <c r="I160" i="14"/>
  <c r="I153" i="14"/>
  <c r="J154" i="14"/>
  <c r="L154" i="14" s="1"/>
  <c r="J155" i="14"/>
  <c r="L155" i="14" s="1"/>
  <c r="J156" i="14"/>
  <c r="L156" i="14" s="1"/>
  <c r="J157" i="14"/>
  <c r="L157" i="14" s="1"/>
  <c r="J158" i="14"/>
  <c r="L158" i="14" s="1"/>
  <c r="J159" i="14"/>
  <c r="L159" i="14" s="1"/>
  <c r="J160" i="14"/>
  <c r="L160" i="14" s="1"/>
  <c r="J153" i="14"/>
  <c r="L153" i="14" s="1"/>
  <c r="E154" i="14"/>
  <c r="E155" i="14"/>
  <c r="E156" i="14"/>
  <c r="E157" i="14"/>
  <c r="E158" i="14"/>
  <c r="E159" i="14"/>
  <c r="E160" i="14"/>
  <c r="E153" i="14"/>
  <c r="D154" i="14"/>
  <c r="D155" i="14"/>
  <c r="D156" i="14"/>
  <c r="D157" i="14"/>
  <c r="D158" i="14"/>
  <c r="D159" i="14"/>
  <c r="D160" i="14"/>
  <c r="D153" i="14"/>
  <c r="C151" i="14"/>
  <c r="C152" i="14"/>
  <c r="C150" i="14"/>
  <c r="M152" i="14"/>
  <c r="M151" i="14"/>
  <c r="M150" i="14"/>
  <c r="I151" i="14"/>
  <c r="I152" i="14"/>
  <c r="I150" i="14"/>
  <c r="J151" i="14"/>
  <c r="L151" i="14" s="1"/>
  <c r="J152" i="14"/>
  <c r="L152" i="14" s="1"/>
  <c r="J150" i="14"/>
  <c r="L150" i="14" s="1"/>
  <c r="E152" i="14"/>
  <c r="D152" i="14"/>
  <c r="E151" i="14"/>
  <c r="E150" i="14"/>
  <c r="D151" i="14"/>
  <c r="D150" i="14"/>
  <c r="C149" i="14"/>
  <c r="C148" i="14"/>
  <c r="M149" i="14"/>
  <c r="M148" i="14"/>
  <c r="I149" i="14"/>
  <c r="I148" i="14"/>
  <c r="J149" i="14"/>
  <c r="L149" i="14" s="1"/>
  <c r="J148" i="14"/>
  <c r="L148" i="14" s="1"/>
  <c r="E149" i="14"/>
  <c r="E148" i="14"/>
  <c r="D149" i="14"/>
  <c r="D148" i="14"/>
  <c r="C145" i="14"/>
  <c r="C146" i="14"/>
  <c r="C147" i="14"/>
  <c r="M146" i="14"/>
  <c r="M145" i="14"/>
  <c r="M144" i="14"/>
  <c r="C142" i="14"/>
  <c r="C143" i="14"/>
  <c r="C144" i="14"/>
  <c r="C141" i="14"/>
  <c r="M143" i="14"/>
  <c r="M142" i="14"/>
  <c r="M141" i="14"/>
  <c r="I142" i="14"/>
  <c r="I143" i="14"/>
  <c r="I144" i="14"/>
  <c r="I145" i="14"/>
  <c r="I146" i="14"/>
  <c r="I147" i="14"/>
  <c r="I141" i="14"/>
  <c r="J142" i="14"/>
  <c r="L142" i="14" s="1"/>
  <c r="J143" i="14"/>
  <c r="L143" i="14" s="1"/>
  <c r="J144" i="14"/>
  <c r="L144" i="14" s="1"/>
  <c r="J145" i="14"/>
  <c r="L145" i="14" s="1"/>
  <c r="J146" i="14"/>
  <c r="L146" i="14" s="1"/>
  <c r="J147" i="14"/>
  <c r="L147" i="14" s="1"/>
  <c r="J141" i="14"/>
  <c r="L141" i="14" s="1"/>
  <c r="D142" i="14"/>
  <c r="D143" i="14"/>
  <c r="D144" i="14"/>
  <c r="D145" i="14"/>
  <c r="D146" i="14"/>
  <c r="D147" i="14"/>
  <c r="D141" i="14"/>
  <c r="M140" i="14"/>
  <c r="M139" i="14"/>
  <c r="M138" i="14"/>
  <c r="M137" i="14"/>
  <c r="M135" i="14"/>
  <c r="M136" i="14"/>
  <c r="M134" i="14"/>
  <c r="M127" i="14"/>
  <c r="M128" i="14"/>
  <c r="M129" i="14"/>
  <c r="M130" i="14"/>
  <c r="M131" i="14"/>
  <c r="M132" i="14"/>
  <c r="M133" i="14"/>
  <c r="M126" i="14"/>
  <c r="M125" i="14"/>
  <c r="C123" i="14"/>
  <c r="C124" i="14"/>
  <c r="M123" i="14"/>
  <c r="M124" i="14"/>
  <c r="M114" i="14"/>
  <c r="M115" i="14"/>
  <c r="M116" i="14"/>
  <c r="M117" i="14"/>
  <c r="M118" i="14"/>
  <c r="M119" i="14"/>
  <c r="M120" i="14"/>
  <c r="M121" i="14"/>
  <c r="M122" i="14"/>
  <c r="M113" i="14"/>
  <c r="M112" i="14"/>
  <c r="C112" i="14"/>
  <c r="M111" i="14"/>
  <c r="C111" i="14"/>
  <c r="C110" i="14"/>
  <c r="M110" i="14"/>
  <c r="M109" i="14"/>
  <c r="M108" i="14"/>
  <c r="M107" i="14"/>
  <c r="M101" i="14"/>
  <c r="M100" i="14"/>
  <c r="M99" i="14"/>
  <c r="M98" i="14"/>
  <c r="M95" i="14"/>
  <c r="M94" i="14"/>
  <c r="M93" i="14"/>
  <c r="M29" i="14"/>
  <c r="M32" i="14"/>
  <c r="M35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37" i="14"/>
  <c r="M106" i="14"/>
  <c r="M105" i="14"/>
  <c r="M97" i="14"/>
  <c r="M96" i="14"/>
  <c r="M85" i="14"/>
  <c r="M92" i="14"/>
  <c r="M91" i="14"/>
  <c r="M90" i="14"/>
  <c r="M89" i="14"/>
  <c r="M88" i="14"/>
  <c r="M87" i="14"/>
  <c r="M86" i="14"/>
  <c r="M84" i="14"/>
  <c r="M83" i="14"/>
  <c r="M82" i="14"/>
  <c r="M81" i="14"/>
  <c r="M80" i="14"/>
  <c r="M79" i="14"/>
  <c r="M78" i="14"/>
  <c r="M77" i="14"/>
  <c r="M76" i="14"/>
  <c r="M75" i="14"/>
  <c r="M74" i="14"/>
  <c r="M73" i="14"/>
  <c r="M72" i="14"/>
  <c r="M71" i="14"/>
  <c r="M68" i="14"/>
  <c r="M67" i="14"/>
  <c r="M66" i="14"/>
  <c r="M65" i="14"/>
  <c r="M64" i="14"/>
  <c r="M63" i="14"/>
  <c r="M62" i="14"/>
  <c r="M59" i="14"/>
  <c r="M58" i="14"/>
  <c r="M54" i="14"/>
  <c r="M36" i="14"/>
  <c r="M70" i="14"/>
  <c r="M69" i="14"/>
  <c r="M31" i="14"/>
  <c r="M30" i="14"/>
  <c r="M33" i="14"/>
  <c r="M34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16" i="14"/>
  <c r="M14" i="14"/>
  <c r="M15" i="14"/>
  <c r="M13" i="14"/>
  <c r="M4" i="14"/>
  <c r="M5" i="14"/>
  <c r="M6" i="14"/>
  <c r="M7" i="14"/>
  <c r="M8" i="14"/>
  <c r="M9" i="14"/>
  <c r="M10" i="14"/>
  <c r="M11" i="14"/>
  <c r="M12" i="14"/>
  <c r="M3" i="14"/>
  <c r="M61" i="14"/>
  <c r="M60" i="14"/>
  <c r="M56" i="14"/>
  <c r="M57" i="14"/>
  <c r="M55" i="14"/>
  <c r="C140" i="14"/>
  <c r="C139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25" i="14"/>
  <c r="C113" i="14"/>
  <c r="C114" i="14"/>
  <c r="C115" i="14"/>
  <c r="C116" i="14"/>
  <c r="C117" i="14"/>
  <c r="C118" i="14"/>
  <c r="C119" i="14"/>
  <c r="C120" i="14"/>
  <c r="C121" i="14"/>
  <c r="C122" i="14"/>
  <c r="C103" i="14"/>
  <c r="C104" i="14"/>
  <c r="C102" i="14"/>
  <c r="C94" i="14"/>
  <c r="C95" i="14"/>
  <c r="C96" i="14"/>
  <c r="C97" i="14"/>
  <c r="C98" i="14"/>
  <c r="C99" i="14"/>
  <c r="C100" i="14"/>
  <c r="C101" i="14"/>
  <c r="C9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73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54" i="14"/>
  <c r="C51" i="14"/>
  <c r="C52" i="14"/>
  <c r="C53" i="14"/>
  <c r="C50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37" i="14"/>
  <c r="C30" i="14"/>
  <c r="C31" i="14"/>
  <c r="C32" i="14"/>
  <c r="C33" i="14"/>
  <c r="C34" i="14"/>
  <c r="C35" i="14"/>
  <c r="C36" i="14"/>
  <c r="C29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16" i="14"/>
  <c r="C4" i="14"/>
  <c r="C5" i="14"/>
  <c r="C6" i="14"/>
  <c r="C7" i="14"/>
  <c r="C8" i="14"/>
  <c r="C9" i="14"/>
  <c r="C10" i="14"/>
  <c r="C11" i="14"/>
  <c r="C12" i="14"/>
  <c r="C13" i="14"/>
  <c r="C14" i="14"/>
  <c r="C15" i="14"/>
  <c r="C3" i="14"/>
  <c r="I140" i="14"/>
  <c r="I139" i="14"/>
  <c r="J140" i="14"/>
  <c r="L140" i="14" s="1"/>
  <c r="J139" i="14"/>
  <c r="L139" i="14" s="1"/>
  <c r="D140" i="14"/>
  <c r="D139" i="14"/>
  <c r="I138" i="14"/>
  <c r="I137" i="14"/>
  <c r="J138" i="14"/>
  <c r="L138" i="14" s="1"/>
  <c r="J137" i="14"/>
  <c r="L137" i="14" s="1"/>
  <c r="D138" i="14"/>
  <c r="D137" i="14"/>
  <c r="I126" i="14"/>
  <c r="I127" i="14"/>
  <c r="I128" i="14"/>
  <c r="I129" i="14"/>
  <c r="I130" i="14"/>
  <c r="I131" i="14"/>
  <c r="I132" i="14"/>
  <c r="I133" i="14"/>
  <c r="I134" i="14"/>
  <c r="I135" i="14"/>
  <c r="I136" i="14"/>
  <c r="I125" i="14"/>
  <c r="J126" i="14"/>
  <c r="L126" i="14" s="1"/>
  <c r="J127" i="14"/>
  <c r="L127" i="14" s="1"/>
  <c r="J128" i="14"/>
  <c r="L128" i="14" s="1"/>
  <c r="J129" i="14"/>
  <c r="L129" i="14" s="1"/>
  <c r="J130" i="14"/>
  <c r="L130" i="14" s="1"/>
  <c r="J131" i="14"/>
  <c r="K131" i="14" s="1"/>
  <c r="J132" i="14"/>
  <c r="L132" i="14" s="1"/>
  <c r="J133" i="14"/>
  <c r="L133" i="14" s="1"/>
  <c r="J134" i="14"/>
  <c r="L134" i="14" s="1"/>
  <c r="J135" i="14"/>
  <c r="L135" i="14" s="1"/>
  <c r="J136" i="14"/>
  <c r="L136" i="14" s="1"/>
  <c r="J125" i="14"/>
  <c r="L125" i="14" s="1"/>
  <c r="D126" i="14"/>
  <c r="D127" i="14"/>
  <c r="D128" i="14"/>
  <c r="D129" i="14"/>
  <c r="D130" i="14"/>
  <c r="D131" i="14"/>
  <c r="D132" i="14"/>
  <c r="D133" i="14"/>
  <c r="D134" i="14"/>
  <c r="D135" i="14"/>
  <c r="D136" i="14"/>
  <c r="D125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11" i="14"/>
  <c r="J112" i="14"/>
  <c r="L112" i="14" s="1"/>
  <c r="J113" i="14"/>
  <c r="L113" i="14" s="1"/>
  <c r="J114" i="14"/>
  <c r="L114" i="14" s="1"/>
  <c r="J115" i="14"/>
  <c r="K115" i="14" s="1"/>
  <c r="J116" i="14"/>
  <c r="K116" i="14" s="1"/>
  <c r="J117" i="14"/>
  <c r="K117" i="14" s="1"/>
  <c r="J118" i="14"/>
  <c r="K118" i="14" s="1"/>
  <c r="J119" i="14"/>
  <c r="K119" i="14" s="1"/>
  <c r="J120" i="14"/>
  <c r="K120" i="14" s="1"/>
  <c r="J121" i="14"/>
  <c r="K121" i="14" s="1"/>
  <c r="J122" i="14"/>
  <c r="K122" i="14" s="1"/>
  <c r="J123" i="14"/>
  <c r="K123" i="14" s="1"/>
  <c r="J124" i="14"/>
  <c r="K124" i="14" s="1"/>
  <c r="J111" i="14"/>
  <c r="L111" i="14" s="1"/>
  <c r="E112" i="14"/>
  <c r="E123" i="14"/>
  <c r="E111" i="14"/>
  <c r="D122" i="14"/>
  <c r="D123" i="14"/>
  <c r="D124" i="14"/>
  <c r="D112" i="14"/>
  <c r="D113" i="14"/>
  <c r="D114" i="14"/>
  <c r="D115" i="14"/>
  <c r="D116" i="14"/>
  <c r="D117" i="14"/>
  <c r="D118" i="14"/>
  <c r="D119" i="14"/>
  <c r="D120" i="14"/>
  <c r="D121" i="14"/>
  <c r="D111" i="14"/>
  <c r="I103" i="14"/>
  <c r="I104" i="14"/>
  <c r="I105" i="14"/>
  <c r="I106" i="14"/>
  <c r="I107" i="14"/>
  <c r="I108" i="14"/>
  <c r="I109" i="14"/>
  <c r="I110" i="14"/>
  <c r="I102" i="14"/>
  <c r="J103" i="14"/>
  <c r="K103" i="14" s="1"/>
  <c r="J104" i="14"/>
  <c r="K104" i="14" s="1"/>
  <c r="J105" i="14"/>
  <c r="K105" i="14" s="1"/>
  <c r="J106" i="14"/>
  <c r="K106" i="14" s="1"/>
  <c r="J107" i="14"/>
  <c r="K107" i="14" s="1"/>
  <c r="J108" i="14"/>
  <c r="K108" i="14" s="1"/>
  <c r="J109" i="14"/>
  <c r="K109" i="14" s="1"/>
  <c r="J110" i="14"/>
  <c r="K110" i="14" s="1"/>
  <c r="J102" i="14"/>
  <c r="K102" i="14" s="1"/>
  <c r="E107" i="14"/>
  <c r="E108" i="14"/>
  <c r="E109" i="14"/>
  <c r="E110" i="14"/>
  <c r="D110" i="14"/>
  <c r="D103" i="14"/>
  <c r="D104" i="14"/>
  <c r="D105" i="14"/>
  <c r="D106" i="14"/>
  <c r="D107" i="14"/>
  <c r="D108" i="14"/>
  <c r="D109" i="14"/>
  <c r="D102" i="14"/>
  <c r="I94" i="14"/>
  <c r="I95" i="14"/>
  <c r="I96" i="14"/>
  <c r="I97" i="14"/>
  <c r="I98" i="14"/>
  <c r="I99" i="14"/>
  <c r="I100" i="14"/>
  <c r="I101" i="14"/>
  <c r="I93" i="14"/>
  <c r="J94" i="14"/>
  <c r="L94" i="14" s="1"/>
  <c r="J95" i="14"/>
  <c r="L95" i="14" s="1"/>
  <c r="J96" i="14"/>
  <c r="L96" i="14" s="1"/>
  <c r="J97" i="14"/>
  <c r="L97" i="14" s="1"/>
  <c r="J98" i="14"/>
  <c r="L98" i="14" s="1"/>
  <c r="J99" i="14"/>
  <c r="L99" i="14" s="1"/>
  <c r="J100" i="14"/>
  <c r="L100" i="14" s="1"/>
  <c r="J101" i="14"/>
  <c r="K101" i="14" s="1"/>
  <c r="J93" i="14"/>
  <c r="L93" i="14" s="1"/>
  <c r="D94" i="14"/>
  <c r="D95" i="14"/>
  <c r="D96" i="14"/>
  <c r="D97" i="14"/>
  <c r="D98" i="14"/>
  <c r="D99" i="14"/>
  <c r="D100" i="14"/>
  <c r="D101" i="14"/>
  <c r="D93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80" i="14"/>
  <c r="J81" i="14"/>
  <c r="L81" i="14" s="1"/>
  <c r="J82" i="14"/>
  <c r="L82" i="14" s="1"/>
  <c r="J83" i="14"/>
  <c r="L83" i="14" s="1"/>
  <c r="J84" i="14"/>
  <c r="K84" i="14" s="1"/>
  <c r="J85" i="14"/>
  <c r="K85" i="14" s="1"/>
  <c r="J86" i="14"/>
  <c r="K86" i="14" s="1"/>
  <c r="J87" i="14"/>
  <c r="K87" i="14" s="1"/>
  <c r="J88" i="14"/>
  <c r="K88" i="14" s="1"/>
  <c r="J89" i="14"/>
  <c r="K89" i="14" s="1"/>
  <c r="J90" i="14"/>
  <c r="K90" i="14" s="1"/>
  <c r="J91" i="14"/>
  <c r="K91" i="14" s="1"/>
  <c r="J92" i="14"/>
  <c r="K92" i="14" s="1"/>
  <c r="J80" i="14"/>
  <c r="L80" i="14" s="1"/>
  <c r="D92" i="14"/>
  <c r="D81" i="14"/>
  <c r="D82" i="14"/>
  <c r="D83" i="14"/>
  <c r="D84" i="14"/>
  <c r="D85" i="14"/>
  <c r="D86" i="14"/>
  <c r="D87" i="14"/>
  <c r="D88" i="14"/>
  <c r="D89" i="14"/>
  <c r="D90" i="14"/>
  <c r="D91" i="14"/>
  <c r="D80" i="14"/>
  <c r="I74" i="14"/>
  <c r="I75" i="14"/>
  <c r="I76" i="14"/>
  <c r="I77" i="14"/>
  <c r="I78" i="14"/>
  <c r="I79" i="14"/>
  <c r="I73" i="14"/>
  <c r="J74" i="14"/>
  <c r="K74" i="14" s="1"/>
  <c r="J75" i="14"/>
  <c r="K75" i="14" s="1"/>
  <c r="J76" i="14"/>
  <c r="K76" i="14" s="1"/>
  <c r="J77" i="14"/>
  <c r="L77" i="14" s="1"/>
  <c r="J78" i="14"/>
  <c r="L78" i="14" s="1"/>
  <c r="J79" i="14"/>
  <c r="L79" i="14" s="1"/>
  <c r="J73" i="14"/>
  <c r="K73" i="14" s="1"/>
  <c r="D79" i="14"/>
  <c r="D74" i="14"/>
  <c r="D75" i="14"/>
  <c r="D76" i="14"/>
  <c r="D77" i="14"/>
  <c r="D78" i="14"/>
  <c r="D73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54" i="14"/>
  <c r="J55" i="14"/>
  <c r="K55" i="14" s="1"/>
  <c r="J56" i="14"/>
  <c r="L56" i="14" s="1"/>
  <c r="J57" i="14"/>
  <c r="K57" i="14" s="1"/>
  <c r="J58" i="14"/>
  <c r="K58" i="14" s="1"/>
  <c r="J59" i="14"/>
  <c r="K59" i="14" s="1"/>
  <c r="J60" i="14"/>
  <c r="K60" i="14" s="1"/>
  <c r="J61" i="14"/>
  <c r="K61" i="14" s="1"/>
  <c r="J62" i="14"/>
  <c r="K62" i="14" s="1"/>
  <c r="J63" i="14"/>
  <c r="L63" i="14" s="1"/>
  <c r="J64" i="14"/>
  <c r="L64" i="14" s="1"/>
  <c r="J65" i="14"/>
  <c r="L65" i="14" s="1"/>
  <c r="J66" i="14"/>
  <c r="K66" i="14" s="1"/>
  <c r="J67" i="14"/>
  <c r="K67" i="14" s="1"/>
  <c r="J68" i="14"/>
  <c r="L68" i="14" s="1"/>
  <c r="J69" i="14"/>
  <c r="L69" i="14" s="1"/>
  <c r="J70" i="14"/>
  <c r="L70" i="14" s="1"/>
  <c r="J71" i="14"/>
  <c r="L71" i="14" s="1"/>
  <c r="J72" i="14"/>
  <c r="L72" i="14" s="1"/>
  <c r="J54" i="14"/>
  <c r="K54" i="14" s="1"/>
  <c r="D89" i="4"/>
  <c r="H68" i="14" s="1"/>
  <c r="D90" i="4"/>
  <c r="H69" i="14" s="1"/>
  <c r="D91" i="4"/>
  <c r="H70" i="14" s="1"/>
  <c r="D92" i="4"/>
  <c r="H71" i="14" s="1"/>
  <c r="D93" i="4"/>
  <c r="H72" i="14" s="1"/>
  <c r="D88" i="4"/>
  <c r="H67" i="14" s="1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54" i="14"/>
  <c r="I51" i="14"/>
  <c r="I52" i="14"/>
  <c r="I53" i="14"/>
  <c r="I50" i="14"/>
  <c r="J51" i="14"/>
  <c r="K51" i="14" s="1"/>
  <c r="J52" i="14"/>
  <c r="K52" i="14" s="1"/>
  <c r="J53" i="14"/>
  <c r="L53" i="14" s="1"/>
  <c r="J50" i="14"/>
  <c r="K50" i="14" s="1"/>
  <c r="D51" i="14"/>
  <c r="D52" i="14"/>
  <c r="D53" i="14"/>
  <c r="D50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37" i="14"/>
  <c r="J38" i="14"/>
  <c r="K38" i="14" s="1"/>
  <c r="J39" i="14"/>
  <c r="K39" i="14" s="1"/>
  <c r="J40" i="14"/>
  <c r="K40" i="14" s="1"/>
  <c r="J41" i="14"/>
  <c r="K41" i="14" s="1"/>
  <c r="J42" i="14"/>
  <c r="K42" i="14" s="1"/>
  <c r="J43" i="14"/>
  <c r="L43" i="14" s="1"/>
  <c r="J44" i="14"/>
  <c r="L44" i="14" s="1"/>
  <c r="J45" i="14"/>
  <c r="L45" i="14" s="1"/>
  <c r="J46" i="14"/>
  <c r="L46" i="14" s="1"/>
  <c r="J47" i="14"/>
  <c r="L47" i="14" s="1"/>
  <c r="J48" i="14"/>
  <c r="L48" i="14" s="1"/>
  <c r="J49" i="14"/>
  <c r="L49" i="14" s="1"/>
  <c r="J37" i="14"/>
  <c r="L37" i="14" s="1"/>
  <c r="D38" i="14"/>
  <c r="D39" i="14"/>
  <c r="D40" i="14"/>
  <c r="D41" i="14"/>
  <c r="D42" i="14"/>
  <c r="D43" i="14"/>
  <c r="D44" i="14"/>
  <c r="D45" i="14"/>
  <c r="D46" i="14"/>
  <c r="D47" i="14"/>
  <c r="D48" i="14"/>
  <c r="D49" i="14"/>
  <c r="I30" i="14"/>
  <c r="I31" i="14"/>
  <c r="I32" i="14"/>
  <c r="I33" i="14"/>
  <c r="I34" i="14"/>
  <c r="I35" i="14"/>
  <c r="I36" i="14"/>
  <c r="I29" i="14"/>
  <c r="J30" i="14"/>
  <c r="L30" i="14" s="1"/>
  <c r="J31" i="14"/>
  <c r="L31" i="14" s="1"/>
  <c r="J32" i="14"/>
  <c r="L32" i="14" s="1"/>
  <c r="J33" i="14"/>
  <c r="L33" i="14" s="1"/>
  <c r="J34" i="14"/>
  <c r="L34" i="14" s="1"/>
  <c r="J35" i="14"/>
  <c r="K35" i="14" s="1"/>
  <c r="J36" i="14"/>
  <c r="L36" i="14" s="1"/>
  <c r="J29" i="14"/>
  <c r="L29" i="14" s="1"/>
  <c r="D37" i="14"/>
  <c r="D30" i="14"/>
  <c r="D31" i="14"/>
  <c r="D32" i="14"/>
  <c r="D33" i="14"/>
  <c r="D34" i="14"/>
  <c r="D35" i="14"/>
  <c r="D36" i="14"/>
  <c r="D29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16" i="14"/>
  <c r="I14" i="14"/>
  <c r="I15" i="14"/>
  <c r="I13" i="14"/>
  <c r="I4" i="14"/>
  <c r="I5" i="14"/>
  <c r="I6" i="14"/>
  <c r="I7" i="14"/>
  <c r="I8" i="14"/>
  <c r="I9" i="14"/>
  <c r="I10" i="14"/>
  <c r="I11" i="14"/>
  <c r="I12" i="14"/>
  <c r="I3" i="14"/>
  <c r="J17" i="14"/>
  <c r="L17" i="14" s="1"/>
  <c r="J18" i="14"/>
  <c r="K18" i="14" s="1"/>
  <c r="J19" i="14"/>
  <c r="L19" i="14" s="1"/>
  <c r="J20" i="14"/>
  <c r="K20" i="14" s="1"/>
  <c r="J21" i="14"/>
  <c r="K21" i="14" s="1"/>
  <c r="J22" i="14"/>
  <c r="K22" i="14" s="1"/>
  <c r="J23" i="14"/>
  <c r="K23" i="14" s="1"/>
  <c r="J24" i="14"/>
  <c r="K24" i="14" s="1"/>
  <c r="J25" i="14"/>
  <c r="K25" i="14" s="1"/>
  <c r="J26" i="14"/>
  <c r="K26" i="14" s="1"/>
  <c r="J27" i="14"/>
  <c r="K27" i="14" s="1"/>
  <c r="J28" i="14"/>
  <c r="K28" i="14" s="1"/>
  <c r="J16" i="14"/>
  <c r="L16" i="14" s="1"/>
  <c r="D17" i="14"/>
  <c r="D18" i="14"/>
  <c r="D19" i="14"/>
  <c r="D20" i="14"/>
  <c r="D21" i="14"/>
  <c r="D22" i="14"/>
  <c r="D23" i="14"/>
  <c r="D24" i="14"/>
  <c r="D25" i="14"/>
  <c r="D26" i="14"/>
  <c r="D27" i="14"/>
  <c r="D28" i="14"/>
  <c r="D16" i="14"/>
  <c r="J14" i="14"/>
  <c r="L14" i="14" s="1"/>
  <c r="J15" i="14"/>
  <c r="L15" i="14" s="1"/>
  <c r="J13" i="14"/>
  <c r="L13" i="14" s="1"/>
  <c r="D26" i="4"/>
  <c r="H17" i="14" s="1"/>
  <c r="D27" i="4"/>
  <c r="H18" i="14" s="1"/>
  <c r="D28" i="4"/>
  <c r="H19" i="14" s="1"/>
  <c r="D29" i="4"/>
  <c r="H20" i="14" s="1"/>
  <c r="D30" i="4"/>
  <c r="H21" i="14" s="1"/>
  <c r="D31" i="4"/>
  <c r="H22" i="14" s="1"/>
  <c r="D32" i="4"/>
  <c r="H23" i="14" s="1"/>
  <c r="D33" i="4"/>
  <c r="H24" i="14" s="1"/>
  <c r="D34" i="4"/>
  <c r="H25" i="14" s="1"/>
  <c r="D35" i="4"/>
  <c r="H26" i="14" s="1"/>
  <c r="D36" i="4"/>
  <c r="H27" i="14" s="1"/>
  <c r="D37" i="4"/>
  <c r="H28" i="14" s="1"/>
  <c r="D25" i="4"/>
  <c r="H16" i="14" s="1"/>
  <c r="D20" i="4"/>
  <c r="D21" i="4"/>
  <c r="D19" i="4"/>
  <c r="D14" i="14"/>
  <c r="D15" i="14"/>
  <c r="D13" i="14"/>
  <c r="J4" i="14"/>
  <c r="L4" i="14" s="1"/>
  <c r="J5" i="14"/>
  <c r="L5" i="14" s="1"/>
  <c r="J6" i="14"/>
  <c r="L6" i="14" s="1"/>
  <c r="J7" i="14"/>
  <c r="L7" i="14" s="1"/>
  <c r="J8" i="14"/>
  <c r="L8" i="14" s="1"/>
  <c r="J9" i="14"/>
  <c r="L9" i="14" s="1"/>
  <c r="J10" i="14"/>
  <c r="L10" i="14" s="1"/>
  <c r="J11" i="14"/>
  <c r="L11" i="14" s="1"/>
  <c r="J12" i="14"/>
  <c r="K12" i="14" s="1"/>
  <c r="J3" i="14"/>
  <c r="K3" i="14" s="1"/>
  <c r="D15" i="4"/>
  <c r="H12" i="14" s="1"/>
  <c r="D7" i="4"/>
  <c r="H4" i="14" s="1"/>
  <c r="D8" i="4"/>
  <c r="H5" i="14" s="1"/>
  <c r="D9" i="4"/>
  <c r="H6" i="14" s="1"/>
  <c r="D10" i="4"/>
  <c r="H7" i="14" s="1"/>
  <c r="D11" i="4"/>
  <c r="H8" i="14" s="1"/>
  <c r="D12" i="4"/>
  <c r="H9" i="14" s="1"/>
  <c r="D13" i="4"/>
  <c r="H10" i="14" s="1"/>
  <c r="D6" i="4"/>
  <c r="H3" i="14" s="1"/>
  <c r="L301" i="14" l="1"/>
  <c r="K321" i="14"/>
  <c r="K298" i="14"/>
  <c r="K308" i="14"/>
  <c r="L320" i="14"/>
  <c r="L319" i="14"/>
  <c r="K319" i="14"/>
  <c r="K277" i="14"/>
  <c r="L277" i="14"/>
  <c r="K289" i="14"/>
  <c r="L289" i="14"/>
  <c r="L318" i="14"/>
  <c r="K318" i="14"/>
  <c r="K264" i="14"/>
  <c r="L264" i="14"/>
  <c r="K317" i="14"/>
  <c r="L317" i="14"/>
  <c r="L262" i="14"/>
  <c r="K262" i="14"/>
  <c r="L322" i="14"/>
  <c r="K322" i="14"/>
  <c r="K323" i="14"/>
  <c r="L323" i="14"/>
  <c r="L299" i="14"/>
  <c r="K299" i="14"/>
  <c r="K304" i="14"/>
  <c r="L304" i="14"/>
  <c r="L284" i="14"/>
  <c r="K284" i="14"/>
  <c r="L314" i="14"/>
  <c r="K314" i="14"/>
  <c r="K295" i="14"/>
  <c r="L295" i="14"/>
  <c r="L260" i="14"/>
  <c r="K260" i="14"/>
  <c r="K312" i="14"/>
  <c r="L312" i="14"/>
  <c r="K315" i="14"/>
  <c r="L315" i="14"/>
  <c r="K268" i="14"/>
  <c r="L268" i="14"/>
  <c r="K275" i="14"/>
  <c r="L296" i="14"/>
  <c r="K313" i="14"/>
  <c r="K273" i="14"/>
  <c r="K294" i="14"/>
  <c r="L316" i="14"/>
  <c r="L245" i="14"/>
  <c r="K324" i="14"/>
  <c r="L311" i="14"/>
  <c r="L282" i="14"/>
  <c r="K310" i="14"/>
  <c r="L244" i="14"/>
  <c r="L309" i="14"/>
  <c r="L325" i="14"/>
  <c r="K271" i="14"/>
  <c r="L283" i="14"/>
  <c r="K263" i="14"/>
  <c r="K291" i="14"/>
  <c r="L286" i="14"/>
  <c r="L281" i="14"/>
  <c r="L302" i="14"/>
  <c r="L279" i="14"/>
  <c r="L290" i="14"/>
  <c r="K285" i="14"/>
  <c r="L251" i="14"/>
  <c r="L266" i="14"/>
  <c r="K280" i="14"/>
  <c r="L307" i="14"/>
  <c r="L306" i="14"/>
  <c r="L303" i="14"/>
  <c r="L300" i="14"/>
  <c r="L297" i="14"/>
  <c r="L305" i="14"/>
  <c r="K292" i="14"/>
  <c r="K267" i="14"/>
  <c r="K287" i="14"/>
  <c r="K254" i="14"/>
  <c r="K265" i="14"/>
  <c r="L293" i="14"/>
  <c r="K288" i="14"/>
  <c r="L276" i="14"/>
  <c r="L272" i="14"/>
  <c r="L278" i="14"/>
  <c r="L274" i="14"/>
  <c r="L270" i="14"/>
  <c r="L261" i="14"/>
  <c r="K269" i="14"/>
  <c r="L243" i="14"/>
  <c r="K258" i="14"/>
  <c r="L253" i="14"/>
  <c r="K247" i="14"/>
  <c r="K231" i="14"/>
  <c r="K236" i="14"/>
  <c r="K233" i="14"/>
  <c r="K229" i="14"/>
  <c r="K255" i="14"/>
  <c r="L252" i="14"/>
  <c r="K239" i="14"/>
  <c r="K248" i="14"/>
  <c r="L259" i="14"/>
  <c r="K242" i="14"/>
  <c r="L246" i="14"/>
  <c r="L257" i="14"/>
  <c r="L250" i="14"/>
  <c r="K241" i="14"/>
  <c r="L249" i="14"/>
  <c r="L256" i="14"/>
  <c r="L237" i="14"/>
  <c r="L235" i="14"/>
  <c r="L240" i="14"/>
  <c r="L238" i="14"/>
  <c r="L234" i="14"/>
  <c r="L232" i="14"/>
  <c r="K228" i="14"/>
  <c r="L230" i="14"/>
  <c r="L212" i="14"/>
  <c r="K223" i="14"/>
  <c r="K222" i="14"/>
  <c r="K213" i="14"/>
  <c r="L227" i="14"/>
  <c r="K226" i="14"/>
  <c r="L207" i="14"/>
  <c r="K216" i="14"/>
  <c r="L209" i="14"/>
  <c r="L219" i="14"/>
  <c r="L206" i="14"/>
  <c r="L204" i="14"/>
  <c r="K225" i="14"/>
  <c r="K224" i="14"/>
  <c r="K221" i="14"/>
  <c r="K220" i="14"/>
  <c r="K218" i="14"/>
  <c r="K217" i="14"/>
  <c r="K215" i="14"/>
  <c r="K202" i="14"/>
  <c r="L214" i="14"/>
  <c r="K177" i="14"/>
  <c r="L211" i="14"/>
  <c r="L210" i="14"/>
  <c r="L186" i="14"/>
  <c r="K199" i="14"/>
  <c r="L208" i="14"/>
  <c r="L203" i="14"/>
  <c r="L205" i="14"/>
  <c r="L201" i="14"/>
  <c r="L200" i="14"/>
  <c r="L198" i="14"/>
  <c r="K174" i="14"/>
  <c r="L196" i="14"/>
  <c r="K193" i="14"/>
  <c r="K187" i="14"/>
  <c r="L192" i="14"/>
  <c r="L197" i="14"/>
  <c r="K152" i="14"/>
  <c r="L191" i="14"/>
  <c r="L195" i="14"/>
  <c r="L190" i="14"/>
  <c r="L194" i="14"/>
  <c r="K175" i="14"/>
  <c r="L182" i="14"/>
  <c r="L188" i="14"/>
  <c r="L165" i="14"/>
  <c r="K180" i="14"/>
  <c r="K179" i="14"/>
  <c r="K178" i="14"/>
  <c r="K163" i="14"/>
  <c r="K176" i="14"/>
  <c r="K173" i="14"/>
  <c r="K181" i="14"/>
  <c r="K172" i="14"/>
  <c r="L185" i="14"/>
  <c r="L184" i="14"/>
  <c r="L183" i="14"/>
  <c r="L189" i="14"/>
  <c r="L131" i="14"/>
  <c r="K171" i="14"/>
  <c r="K170" i="14"/>
  <c r="K168" i="14"/>
  <c r="K169" i="14"/>
  <c r="K167" i="14"/>
  <c r="K166" i="14"/>
  <c r="K164" i="14"/>
  <c r="L115" i="14"/>
  <c r="K150" i="14"/>
  <c r="K162" i="14"/>
  <c r="K161" i="14"/>
  <c r="K130" i="14"/>
  <c r="K129" i="14"/>
  <c r="K143" i="14"/>
  <c r="K141" i="14"/>
  <c r="K151" i="14"/>
  <c r="K147" i="14"/>
  <c r="K146" i="14"/>
  <c r="K145" i="14"/>
  <c r="K160" i="14"/>
  <c r="K144" i="14"/>
  <c r="K159" i="14"/>
  <c r="K158" i="14"/>
  <c r="K142" i="14"/>
  <c r="K157" i="14"/>
  <c r="K156" i="14"/>
  <c r="K155" i="14"/>
  <c r="K149" i="14"/>
  <c r="K154" i="14"/>
  <c r="K148" i="14"/>
  <c r="K153" i="14"/>
  <c r="K136" i="14"/>
  <c r="K135" i="14"/>
  <c r="K113" i="14"/>
  <c r="K134" i="14"/>
  <c r="K111" i="14"/>
  <c r="K133" i="14"/>
  <c r="L124" i="14"/>
  <c r="K132" i="14"/>
  <c r="L123" i="14"/>
  <c r="L122" i="14"/>
  <c r="L121" i="14"/>
  <c r="L120" i="14"/>
  <c r="L119" i="14"/>
  <c r="L118" i="14"/>
  <c r="K139" i="14"/>
  <c r="L117" i="14"/>
  <c r="L116" i="14"/>
  <c r="K112" i="14"/>
  <c r="K128" i="14"/>
  <c r="K127" i="14"/>
  <c r="K126" i="14"/>
  <c r="K138" i="14"/>
  <c r="K125" i="14"/>
  <c r="K137" i="14"/>
  <c r="L110" i="14"/>
  <c r="K114" i="14"/>
  <c r="L108" i="14"/>
  <c r="K140" i="14"/>
  <c r="L109" i="14"/>
  <c r="L102" i="14"/>
  <c r="L20" i="14"/>
  <c r="L18" i="14"/>
  <c r="K99" i="14"/>
  <c r="K100" i="14"/>
  <c r="K93" i="14"/>
  <c r="L101" i="14"/>
  <c r="L107" i="14"/>
  <c r="L106" i="14"/>
  <c r="L105" i="14"/>
  <c r="L104" i="14"/>
  <c r="L103" i="14"/>
  <c r="L74" i="14"/>
  <c r="K19" i="14"/>
  <c r="L22" i="14"/>
  <c r="L21" i="14"/>
  <c r="L50" i="14"/>
  <c r="K98" i="14"/>
  <c r="K97" i="14"/>
  <c r="K96" i="14"/>
  <c r="K95" i="14"/>
  <c r="K94" i="14"/>
  <c r="K69" i="14"/>
  <c r="K68" i="14"/>
  <c r="L67" i="14"/>
  <c r="K29" i="14"/>
  <c r="K65" i="14"/>
  <c r="L66" i="14"/>
  <c r="L75" i="14"/>
  <c r="K64" i="14"/>
  <c r="K63" i="14"/>
  <c r="K80" i="14"/>
  <c r="L92" i="14"/>
  <c r="L27" i="14"/>
  <c r="L26" i="14"/>
  <c r="L52" i="14"/>
  <c r="L25" i="14"/>
  <c r="K79" i="14"/>
  <c r="L28" i="14"/>
  <c r="L24" i="14"/>
  <c r="K78" i="14"/>
  <c r="K16" i="14"/>
  <c r="L23" i="14"/>
  <c r="L76" i="14"/>
  <c r="K83" i="14"/>
  <c r="K34" i="14"/>
  <c r="K82" i="14"/>
  <c r="K33" i="14"/>
  <c r="K81" i="14"/>
  <c r="K32" i="14"/>
  <c r="K31" i="14"/>
  <c r="K30" i="14"/>
  <c r="L91" i="14"/>
  <c r="L90" i="14"/>
  <c r="L89" i="14"/>
  <c r="L88" i="14"/>
  <c r="L87" i="14"/>
  <c r="L12" i="14"/>
  <c r="K37" i="14"/>
  <c r="L73" i="14"/>
  <c r="L84" i="14"/>
  <c r="K11" i="14"/>
  <c r="L3" i="14"/>
  <c r="L51" i="14"/>
  <c r="L39" i="14"/>
  <c r="K72" i="14"/>
  <c r="L86" i="14"/>
  <c r="L85" i="14"/>
  <c r="L40" i="14"/>
  <c r="L38" i="14"/>
  <c r="K71" i="14"/>
  <c r="L42" i="14"/>
  <c r="L41" i="14"/>
  <c r="K70" i="14"/>
  <c r="K48" i="14"/>
  <c r="L54" i="14"/>
  <c r="K49" i="14"/>
  <c r="K47" i="14"/>
  <c r="K10" i="14"/>
  <c r="L55" i="14"/>
  <c r="K46" i="14"/>
  <c r="K9" i="14"/>
  <c r="K8" i="14"/>
  <c r="K7" i="14"/>
  <c r="K6" i="14"/>
  <c r="K5" i="14"/>
  <c r="L62" i="14"/>
  <c r="L60" i="14"/>
  <c r="L58" i="14"/>
  <c r="K4" i="14"/>
  <c r="K45" i="14"/>
  <c r="K44" i="14"/>
  <c r="K43" i="14"/>
  <c r="L59" i="14"/>
  <c r="L61" i="14"/>
  <c r="K56" i="14"/>
  <c r="K77" i="14"/>
  <c r="K17" i="14"/>
  <c r="L57" i="14"/>
  <c r="K53" i="14"/>
  <c r="K36" i="14"/>
  <c r="L35" i="14"/>
  <c r="K15" i="14"/>
  <c r="K13" i="14"/>
  <c r="K14" i="14"/>
  <c r="D11" i="14"/>
  <c r="D12" i="14"/>
  <c r="D4" i="14"/>
  <c r="D5" i="14"/>
  <c r="D6" i="14"/>
  <c r="D7" i="14"/>
  <c r="D8" i="14"/>
  <c r="D9" i="14"/>
  <c r="D10" i="14"/>
  <c r="D3" i="14"/>
  <c r="G1666" i="4"/>
  <c r="H1666" i="4"/>
  <c r="G1667" i="4"/>
  <c r="H1667" i="4"/>
  <c r="G1700" i="4" l="1"/>
  <c r="H1700" i="4"/>
  <c r="H1706" i="4" l="1"/>
  <c r="G1706" i="4"/>
  <c r="H1705" i="4"/>
  <c r="G1705" i="4"/>
  <c r="H1704" i="4"/>
  <c r="G1704" i="4"/>
  <c r="H1703" i="4"/>
  <c r="G1703" i="4"/>
  <c r="H1702" i="4"/>
  <c r="G1702" i="4"/>
  <c r="H1701" i="4"/>
  <c r="G1701" i="4"/>
  <c r="H1699" i="4"/>
  <c r="G1699" i="4"/>
  <c r="H1698" i="4"/>
  <c r="G1698" i="4"/>
  <c r="H1697" i="4"/>
  <c r="G1697" i="4"/>
  <c r="H1696" i="4"/>
  <c r="G1696" i="4"/>
  <c r="H1695" i="4"/>
  <c r="G1695" i="4"/>
  <c r="H1694" i="4"/>
  <c r="G1694" i="4"/>
  <c r="H1693" i="4"/>
  <c r="G1693" i="4"/>
  <c r="H1692" i="4"/>
  <c r="G1692" i="4"/>
  <c r="H1691" i="4"/>
  <c r="G1691" i="4"/>
  <c r="H1690" i="4"/>
  <c r="G1690" i="4"/>
  <c r="H1689" i="4"/>
  <c r="G1689" i="4"/>
  <c r="H1688" i="4"/>
  <c r="G1688" i="4"/>
  <c r="H1687" i="4"/>
  <c r="G1687" i="4"/>
  <c r="H1686" i="4"/>
  <c r="G1686" i="4"/>
  <c r="H1685" i="4"/>
  <c r="G1685" i="4"/>
  <c r="H1684" i="4"/>
  <c r="G1684" i="4"/>
  <c r="H1683" i="4"/>
  <c r="G1683" i="4"/>
  <c r="H1682" i="4"/>
  <c r="G1682" i="4"/>
  <c r="H1681" i="4"/>
  <c r="G1681" i="4"/>
  <c r="H1680" i="4"/>
  <c r="G1680" i="4"/>
  <c r="H1679" i="4"/>
  <c r="G1679" i="4"/>
  <c r="H1678" i="4"/>
  <c r="G1678" i="4"/>
  <c r="H1677" i="4"/>
  <c r="G1677" i="4"/>
  <c r="H1676" i="4"/>
  <c r="G1676" i="4"/>
  <c r="H1675" i="4"/>
  <c r="G1675" i="4"/>
  <c r="H1674" i="4"/>
  <c r="G1674" i="4"/>
  <c r="H1673" i="4"/>
  <c r="G1673" i="4"/>
  <c r="H1672" i="4"/>
  <c r="G1672" i="4"/>
  <c r="H1671" i="4"/>
  <c r="G1671" i="4"/>
  <c r="H1670" i="4"/>
  <c r="G1670" i="4"/>
  <c r="H1669" i="4"/>
  <c r="G1669" i="4"/>
  <c r="H1668" i="4"/>
  <c r="G1668" i="4"/>
  <c r="H1665" i="4"/>
  <c r="G1665" i="4"/>
  <c r="H1664" i="4"/>
  <c r="G1664" i="4"/>
  <c r="H1663" i="4"/>
  <c r="G1663" i="4"/>
  <c r="H1662" i="4"/>
  <c r="G1662" i="4"/>
  <c r="H1661" i="4"/>
  <c r="G1661" i="4"/>
  <c r="H1660" i="4"/>
  <c r="G1660" i="4"/>
  <c r="H1659" i="4"/>
  <c r="G1659" i="4"/>
  <c r="H1658" i="4"/>
  <c r="G1658" i="4"/>
  <c r="H1657" i="4"/>
  <c r="G1657" i="4"/>
  <c r="H1656" i="4"/>
  <c r="G1656" i="4"/>
  <c r="H1655" i="4"/>
  <c r="G1655" i="4"/>
  <c r="H1654" i="4"/>
  <c r="G1654" i="4"/>
  <c r="H1653" i="4"/>
  <c r="G1653" i="4"/>
  <c r="H1652" i="4"/>
  <c r="G1652" i="4"/>
  <c r="H1651" i="4"/>
  <c r="G1651" i="4"/>
  <c r="H1650" i="4"/>
  <c r="G1650" i="4"/>
  <c r="H1649" i="4"/>
  <c r="G1649" i="4"/>
  <c r="H1648" i="4"/>
  <c r="G1648" i="4"/>
  <c r="H1647" i="4"/>
  <c r="G1647" i="4"/>
  <c r="H1646" i="4"/>
  <c r="G1646" i="4"/>
  <c r="H1645" i="4"/>
  <c r="G1645" i="4"/>
  <c r="H1644" i="4"/>
  <c r="G1644" i="4"/>
  <c r="H1643" i="4"/>
  <c r="G1643" i="4"/>
  <c r="H1642" i="4"/>
  <c r="G1642" i="4"/>
  <c r="H1641" i="4"/>
  <c r="G1641" i="4"/>
  <c r="H1640" i="4"/>
  <c r="G1640" i="4"/>
  <c r="H1639" i="4"/>
  <c r="G1639" i="4"/>
  <c r="H1638" i="4"/>
  <c r="G1638" i="4"/>
  <c r="H1637" i="4"/>
  <c r="G1637" i="4"/>
  <c r="H1636" i="4"/>
  <c r="G1636" i="4"/>
  <c r="H1635" i="4"/>
  <c r="G1635" i="4"/>
  <c r="H1634" i="4"/>
  <c r="G1634" i="4"/>
  <c r="H1633" i="4"/>
  <c r="G1633" i="4"/>
  <c r="H1632" i="4"/>
  <c r="G1632" i="4"/>
  <c r="H1631" i="4"/>
  <c r="G1631" i="4"/>
  <c r="H1630" i="4"/>
  <c r="G1630" i="4"/>
  <c r="H1629" i="4"/>
  <c r="G1629" i="4"/>
  <c r="H1628" i="4"/>
  <c r="G1628" i="4"/>
  <c r="H1627" i="4"/>
  <c r="G1627" i="4"/>
  <c r="H1626" i="4"/>
  <c r="G1626" i="4"/>
  <c r="H1625" i="4"/>
  <c r="G1625" i="4"/>
  <c r="H1624" i="4"/>
  <c r="G1624" i="4"/>
  <c r="H1623" i="4"/>
  <c r="G1623" i="4"/>
  <c r="H1622" i="4"/>
  <c r="G1622" i="4"/>
  <c r="H1621" i="4"/>
  <c r="G1621" i="4"/>
  <c r="H1620" i="4"/>
  <c r="G1620" i="4"/>
  <c r="H1619" i="4"/>
  <c r="G1619" i="4"/>
  <c r="H1618" i="4"/>
  <c r="G1618" i="4"/>
  <c r="H1617" i="4"/>
  <c r="G1617" i="4"/>
  <c r="H1616" i="4"/>
  <c r="G1616" i="4"/>
  <c r="H1615" i="4"/>
  <c r="G1615" i="4"/>
  <c r="H1614" i="4"/>
  <c r="G1614" i="4"/>
  <c r="H1613" i="4"/>
  <c r="G1613" i="4"/>
  <c r="H1612" i="4"/>
  <c r="G1612" i="4"/>
  <c r="H1611" i="4"/>
  <c r="G1611" i="4"/>
  <c r="H1610" i="4"/>
  <c r="G1610" i="4"/>
  <c r="H1609" i="4"/>
  <c r="G1609" i="4"/>
  <c r="H1608" i="4"/>
  <c r="G1608" i="4"/>
  <c r="H1607" i="4"/>
  <c r="G1607" i="4"/>
  <c r="H1606" i="4"/>
  <c r="G1606" i="4"/>
  <c r="H1605" i="4"/>
  <c r="G1605" i="4"/>
  <c r="H1604" i="4"/>
  <c r="G1604" i="4"/>
  <c r="H1603" i="4"/>
  <c r="G1603" i="4"/>
  <c r="H1602" i="4"/>
  <c r="G1602" i="4"/>
  <c r="H1601" i="4"/>
  <c r="G1601" i="4"/>
  <c r="H1600" i="4"/>
  <c r="G1600" i="4"/>
  <c r="H1599" i="4"/>
  <c r="G1599" i="4"/>
  <c r="H1598" i="4"/>
  <c r="G1598" i="4"/>
  <c r="H1597" i="4"/>
  <c r="G1597" i="4"/>
  <c r="H1596" i="4"/>
  <c r="G1596" i="4"/>
  <c r="H1595" i="4"/>
  <c r="G1595" i="4"/>
  <c r="H1594" i="4"/>
  <c r="G1594" i="4"/>
  <c r="H1593" i="4"/>
  <c r="G1593" i="4"/>
  <c r="H1592" i="4"/>
  <c r="G1592" i="4"/>
  <c r="H1591" i="4"/>
  <c r="G1591" i="4"/>
  <c r="H1590" i="4"/>
  <c r="G1590" i="4"/>
  <c r="H1589" i="4"/>
  <c r="G1589" i="4"/>
  <c r="H1588" i="4"/>
  <c r="G1588" i="4"/>
  <c r="H1587" i="4"/>
  <c r="G1587" i="4"/>
  <c r="H1586" i="4"/>
  <c r="G1586" i="4"/>
  <c r="H1585" i="4"/>
  <c r="G1585" i="4"/>
  <c r="H1584" i="4"/>
  <c r="G1584" i="4"/>
  <c r="H1583" i="4"/>
  <c r="G1583" i="4"/>
  <c r="H1582" i="4"/>
  <c r="G1582" i="4"/>
  <c r="H1581" i="4"/>
  <c r="G1581" i="4"/>
  <c r="H1580" i="4"/>
  <c r="G1580" i="4"/>
  <c r="H1579" i="4"/>
  <c r="G1579" i="4"/>
  <c r="H1578" i="4"/>
  <c r="G1578" i="4"/>
  <c r="H1577" i="4"/>
  <c r="G1577" i="4"/>
  <c r="H1576" i="4"/>
  <c r="G1576" i="4"/>
  <c r="H1575" i="4"/>
  <c r="G1575" i="4"/>
  <c r="H1574" i="4"/>
  <c r="G1574" i="4"/>
  <c r="H1573" i="4"/>
  <c r="G1573" i="4"/>
  <c r="H1572" i="4"/>
  <c r="G1572" i="4"/>
  <c r="H1571" i="4"/>
  <c r="G1571" i="4"/>
  <c r="H1570" i="4"/>
  <c r="G1570" i="4"/>
  <c r="C1570" i="4"/>
  <c r="H1569" i="4"/>
  <c r="G1569" i="4"/>
  <c r="C1569" i="4"/>
  <c r="H1568" i="4"/>
  <c r="G1568" i="4"/>
  <c r="C1568" i="4"/>
  <c r="H1567" i="4"/>
  <c r="G1567" i="4"/>
  <c r="C1567" i="4"/>
  <c r="H1566" i="4"/>
  <c r="G1566" i="4"/>
  <c r="C1566" i="4"/>
  <c r="H1565" i="4"/>
  <c r="G1565" i="4"/>
  <c r="C1565" i="4"/>
  <c r="H1564" i="4"/>
  <c r="G1564" i="4"/>
  <c r="C1564" i="4"/>
  <c r="H1563" i="4"/>
  <c r="G1563" i="4"/>
  <c r="C1563" i="4"/>
  <c r="H1562" i="4"/>
  <c r="G1562" i="4"/>
  <c r="H1561" i="4"/>
  <c r="G1561" i="4"/>
  <c r="H1560" i="4"/>
  <c r="G1560" i="4"/>
  <c r="H1559" i="4"/>
  <c r="G1559" i="4"/>
  <c r="C1559" i="4"/>
  <c r="H1558" i="4"/>
  <c r="G1558" i="4"/>
  <c r="C1558" i="4"/>
  <c r="H1557" i="4"/>
  <c r="G1557" i="4"/>
  <c r="C1557" i="4"/>
  <c r="H1556" i="4"/>
  <c r="G1556" i="4"/>
  <c r="C1556" i="4"/>
  <c r="H1555" i="4"/>
  <c r="G1555" i="4"/>
  <c r="C1555" i="4"/>
  <c r="H1554" i="4"/>
  <c r="G1554" i="4"/>
  <c r="C1554" i="4"/>
  <c r="H1553" i="4"/>
  <c r="G1553" i="4"/>
  <c r="C1553" i="4"/>
  <c r="H1552" i="4"/>
  <c r="G1552" i="4"/>
  <c r="C1552" i="4"/>
  <c r="H1551" i="4"/>
  <c r="G1551" i="4"/>
  <c r="C1551" i="4"/>
  <c r="H1550" i="4"/>
  <c r="G1550" i="4"/>
  <c r="C1550" i="4"/>
  <c r="H1549" i="4"/>
  <c r="G1549" i="4"/>
  <c r="H1548" i="4"/>
  <c r="G1548" i="4"/>
  <c r="H1547" i="4"/>
  <c r="G1547" i="4"/>
  <c r="H1546" i="4"/>
  <c r="G1546" i="4"/>
  <c r="H1545" i="4"/>
  <c r="G1545" i="4"/>
  <c r="H1544" i="4"/>
  <c r="G1544" i="4"/>
  <c r="H1543" i="4"/>
  <c r="G1543" i="4"/>
  <c r="H1542" i="4"/>
  <c r="G1542" i="4"/>
  <c r="H1541" i="4"/>
  <c r="G1541" i="4"/>
  <c r="H1540" i="4"/>
  <c r="G1540" i="4"/>
  <c r="H1539" i="4"/>
  <c r="G1539" i="4"/>
  <c r="H1538" i="4"/>
  <c r="G1538" i="4"/>
  <c r="H1537" i="4"/>
  <c r="G1537" i="4"/>
  <c r="H1536" i="4"/>
  <c r="G1536" i="4"/>
  <c r="H1535" i="4"/>
  <c r="G1535" i="4"/>
  <c r="H1534" i="4"/>
  <c r="G1534" i="4"/>
  <c r="H1533" i="4"/>
  <c r="G1533" i="4"/>
  <c r="H1532" i="4"/>
  <c r="G1532" i="4"/>
  <c r="H1531" i="4"/>
  <c r="G1531" i="4"/>
  <c r="H1530" i="4"/>
  <c r="G1530" i="4"/>
  <c r="H1529" i="4"/>
  <c r="G1529" i="4"/>
  <c r="H1528" i="4"/>
  <c r="G1528" i="4"/>
  <c r="H1527" i="4"/>
  <c r="G1527" i="4"/>
  <c r="H1526" i="4"/>
  <c r="G1526" i="4"/>
  <c r="H1525" i="4"/>
  <c r="G1525" i="4"/>
  <c r="H1524" i="4"/>
  <c r="G1524" i="4"/>
  <c r="H1523" i="4"/>
  <c r="G1523" i="4"/>
  <c r="H1522" i="4"/>
  <c r="G1522" i="4"/>
  <c r="H1521" i="4"/>
  <c r="G1521" i="4"/>
  <c r="H1520" i="4"/>
  <c r="G1520" i="4"/>
  <c r="C1520" i="4"/>
  <c r="H1519" i="4"/>
  <c r="G1519" i="4"/>
  <c r="C1519" i="4"/>
  <c r="H1518" i="4"/>
  <c r="G1518" i="4"/>
  <c r="C1518" i="4"/>
  <c r="H1517" i="4"/>
  <c r="G1517" i="4"/>
  <c r="C1517" i="4"/>
  <c r="H1516" i="4"/>
  <c r="G1516" i="4"/>
  <c r="C1516" i="4"/>
  <c r="H1515" i="4"/>
  <c r="G1515" i="4"/>
  <c r="C1515" i="4"/>
  <c r="H1514" i="4"/>
  <c r="G1514" i="4"/>
  <c r="C1514" i="4"/>
  <c r="H1513" i="4"/>
  <c r="G1513" i="4"/>
  <c r="H1512" i="4"/>
  <c r="G1512" i="4"/>
  <c r="H1511" i="4"/>
  <c r="G1511" i="4"/>
  <c r="H1510" i="4"/>
  <c r="G1510" i="4"/>
  <c r="C1510" i="4"/>
  <c r="H1509" i="4"/>
  <c r="G1509" i="4"/>
  <c r="C1509" i="4"/>
  <c r="H1508" i="4"/>
  <c r="G1508" i="4"/>
  <c r="C1508" i="4"/>
  <c r="H1507" i="4"/>
  <c r="G1507" i="4"/>
  <c r="C1507" i="4"/>
  <c r="H1506" i="4"/>
  <c r="G1506" i="4"/>
  <c r="C1506" i="4"/>
  <c r="H1505" i="4"/>
  <c r="G1505" i="4"/>
  <c r="C1505" i="4"/>
  <c r="H1504" i="4"/>
  <c r="G1504" i="4"/>
  <c r="H1503" i="4"/>
  <c r="G1503" i="4"/>
  <c r="C1503" i="4"/>
  <c r="H1502" i="4"/>
  <c r="G1502" i="4"/>
  <c r="C1502" i="4"/>
  <c r="H1501" i="4"/>
  <c r="G1501" i="4"/>
  <c r="C1501" i="4"/>
  <c r="H1500" i="4"/>
  <c r="G1500" i="4"/>
  <c r="H1499" i="4"/>
  <c r="G1499" i="4"/>
  <c r="H1498" i="4"/>
  <c r="G1498" i="4"/>
  <c r="H1497" i="4"/>
  <c r="G1497" i="4"/>
  <c r="C1497" i="4"/>
  <c r="H1496" i="4"/>
  <c r="G1496" i="4"/>
  <c r="C1496" i="4"/>
  <c r="H1495" i="4"/>
  <c r="G1495" i="4"/>
  <c r="C1495" i="4"/>
  <c r="H1494" i="4"/>
  <c r="G1494" i="4"/>
  <c r="C1494" i="4"/>
  <c r="H1493" i="4"/>
  <c r="G1493" i="4"/>
  <c r="C1493" i="4"/>
  <c r="H1492" i="4"/>
  <c r="G1492" i="4"/>
  <c r="H1491" i="4"/>
  <c r="G1491" i="4"/>
  <c r="H1490" i="4"/>
  <c r="G1490" i="4"/>
  <c r="H1489" i="4"/>
  <c r="G1489" i="4"/>
  <c r="H1488" i="4"/>
  <c r="G1488" i="4"/>
  <c r="H1487" i="4"/>
  <c r="G1487" i="4"/>
  <c r="H1486" i="4"/>
  <c r="G1486" i="4"/>
  <c r="H1485" i="4"/>
  <c r="G1485" i="4"/>
  <c r="H1484" i="4"/>
  <c r="G1484" i="4"/>
  <c r="H1483" i="4"/>
  <c r="G1483" i="4"/>
  <c r="H1482" i="4"/>
  <c r="G1482" i="4"/>
  <c r="H1481" i="4"/>
  <c r="G1481" i="4"/>
  <c r="H1480" i="4"/>
  <c r="G1480" i="4"/>
  <c r="H1479" i="4"/>
  <c r="G1479" i="4"/>
  <c r="H1478" i="4"/>
  <c r="G1478" i="4"/>
  <c r="C1478" i="4"/>
  <c r="H1477" i="4"/>
  <c r="G1477" i="4"/>
  <c r="C1477" i="4"/>
  <c r="H1476" i="4"/>
  <c r="G1476" i="4"/>
  <c r="C1476" i="4"/>
  <c r="H1475" i="4"/>
  <c r="G1475" i="4"/>
  <c r="C1475" i="4"/>
  <c r="H1474" i="4"/>
  <c r="G1474" i="4"/>
  <c r="C1474" i="4"/>
  <c r="H1473" i="4"/>
  <c r="G1473" i="4"/>
  <c r="C1473" i="4"/>
  <c r="H1472" i="4"/>
  <c r="G1472" i="4"/>
  <c r="C1472" i="4"/>
  <c r="H1471" i="4"/>
  <c r="G1471" i="4"/>
  <c r="C1471" i="4"/>
  <c r="H1470" i="4"/>
  <c r="G1470" i="4"/>
  <c r="H1469" i="4"/>
  <c r="G1469" i="4"/>
  <c r="H1468" i="4"/>
  <c r="G1468" i="4"/>
  <c r="H1467" i="4"/>
  <c r="G1467" i="4"/>
  <c r="C1467" i="4"/>
  <c r="H1466" i="4"/>
  <c r="G1466" i="4"/>
  <c r="C1466" i="4"/>
  <c r="H1465" i="4"/>
  <c r="G1465" i="4"/>
  <c r="C1465" i="4"/>
  <c r="H1464" i="4"/>
  <c r="G1464" i="4"/>
  <c r="C1464" i="4"/>
  <c r="H1463" i="4"/>
  <c r="G1463" i="4"/>
  <c r="C1463" i="4"/>
  <c r="H1462" i="4"/>
  <c r="G1462" i="4"/>
  <c r="C1462" i="4"/>
  <c r="H1461" i="4"/>
  <c r="G1461" i="4"/>
  <c r="C1461" i="4"/>
  <c r="H1460" i="4"/>
  <c r="G1460" i="4"/>
  <c r="H1459" i="4"/>
  <c r="G1459" i="4"/>
  <c r="H1458" i="4"/>
  <c r="G1458" i="4"/>
  <c r="H1457" i="4"/>
  <c r="L990" i="14" s="1"/>
  <c r="G1457" i="4"/>
  <c r="K990" i="14" s="1"/>
  <c r="C1457" i="4"/>
  <c r="G990" i="14" s="1"/>
  <c r="H1456" i="4"/>
  <c r="G1456" i="4"/>
  <c r="H1455" i="4"/>
  <c r="L989" i="14" s="1"/>
  <c r="G1455" i="4"/>
  <c r="K989" i="14" s="1"/>
  <c r="C1455" i="4"/>
  <c r="G989" i="14" s="1"/>
  <c r="H1454" i="4"/>
  <c r="L988" i="14" s="1"/>
  <c r="G1454" i="4"/>
  <c r="K988" i="14" s="1"/>
  <c r="C1454" i="4"/>
  <c r="G988" i="14" s="1"/>
  <c r="H1453" i="4"/>
  <c r="L987" i="14" s="1"/>
  <c r="G1453" i="4"/>
  <c r="K987" i="14" s="1"/>
  <c r="C1453" i="4"/>
  <c r="G987" i="14" s="1"/>
  <c r="H1452" i="4"/>
  <c r="G1452" i="4"/>
  <c r="H1451" i="4"/>
  <c r="G1451" i="4"/>
  <c r="H1450" i="4"/>
  <c r="G1450" i="4"/>
  <c r="H1449" i="4"/>
  <c r="L986" i="14" s="1"/>
  <c r="G1449" i="4"/>
  <c r="K986" i="14" s="1"/>
  <c r="H1448" i="4"/>
  <c r="L985" i="14" s="1"/>
  <c r="G1448" i="4"/>
  <c r="K985" i="14" s="1"/>
  <c r="H1447" i="4"/>
  <c r="G1447" i="4"/>
  <c r="H1446" i="4"/>
  <c r="G1446" i="4"/>
  <c r="H1445" i="4"/>
  <c r="G1445" i="4"/>
  <c r="H1444" i="4"/>
  <c r="L984" i="14" s="1"/>
  <c r="G1444" i="4"/>
  <c r="K984" i="14" s="1"/>
  <c r="C1444" i="4"/>
  <c r="G984" i="14" s="1"/>
  <c r="H1443" i="4"/>
  <c r="L983" i="14" s="1"/>
  <c r="G1443" i="4"/>
  <c r="K983" i="14" s="1"/>
  <c r="C1443" i="4"/>
  <c r="G983" i="14" s="1"/>
  <c r="H1442" i="4"/>
  <c r="L982" i="14" s="1"/>
  <c r="G1442" i="4"/>
  <c r="K982" i="14" s="1"/>
  <c r="C1442" i="4"/>
  <c r="G982" i="14" s="1"/>
  <c r="H1441" i="4"/>
  <c r="L981" i="14" s="1"/>
  <c r="G1441" i="4"/>
  <c r="K981" i="14" s="1"/>
  <c r="C1441" i="4"/>
  <c r="G981" i="14" s="1"/>
  <c r="H1440" i="4"/>
  <c r="L980" i="14" s="1"/>
  <c r="G1440" i="4"/>
  <c r="K980" i="14" s="1"/>
  <c r="C1440" i="4"/>
  <c r="G980" i="14" s="1"/>
  <c r="H1439" i="4"/>
  <c r="G1439" i="4"/>
  <c r="H1438" i="4"/>
  <c r="G1438" i="4"/>
  <c r="H1437" i="4"/>
  <c r="G1437" i="4"/>
  <c r="H1436" i="4"/>
  <c r="L979" i="14" s="1"/>
  <c r="G1436" i="4"/>
  <c r="K979" i="14" s="1"/>
  <c r="D1436" i="4"/>
  <c r="H979" i="14" s="1"/>
  <c r="H1435" i="4"/>
  <c r="L978" i="14" s="1"/>
  <c r="G1435" i="4"/>
  <c r="K978" i="14" s="1"/>
  <c r="D1435" i="4"/>
  <c r="H978" i="14" s="1"/>
  <c r="H1434" i="4"/>
  <c r="L977" i="14" s="1"/>
  <c r="G1434" i="4"/>
  <c r="K977" i="14" s="1"/>
  <c r="D1434" i="4"/>
  <c r="H977" i="14" s="1"/>
  <c r="H1433" i="4"/>
  <c r="G1433" i="4"/>
  <c r="H1432" i="4"/>
  <c r="L976" i="14" s="1"/>
  <c r="G1432" i="4"/>
  <c r="K976" i="14" s="1"/>
  <c r="D1432" i="4"/>
  <c r="H976" i="14" s="1"/>
  <c r="H1431" i="4"/>
  <c r="L975" i="14" s="1"/>
  <c r="G1431" i="4"/>
  <c r="K975" i="14" s="1"/>
  <c r="D1431" i="4"/>
  <c r="H975" i="14" s="1"/>
  <c r="H1430" i="4"/>
  <c r="L974" i="14" s="1"/>
  <c r="G1430" i="4"/>
  <c r="K974" i="14" s="1"/>
  <c r="D1430" i="4"/>
  <c r="H974" i="14" s="1"/>
  <c r="H1429" i="4"/>
  <c r="L973" i="14" s="1"/>
  <c r="G1429" i="4"/>
  <c r="K973" i="14" s="1"/>
  <c r="D1429" i="4"/>
  <c r="H973" i="14" s="1"/>
  <c r="H1428" i="4"/>
  <c r="L972" i="14" s="1"/>
  <c r="G1428" i="4"/>
  <c r="K972" i="14" s="1"/>
  <c r="D1428" i="4"/>
  <c r="H972" i="14" s="1"/>
  <c r="H1427" i="4"/>
  <c r="G1427" i="4"/>
  <c r="H1426" i="4"/>
  <c r="G1426" i="4"/>
  <c r="H1425" i="4"/>
  <c r="G1425" i="4"/>
  <c r="H1424" i="4"/>
  <c r="L971" i="14" s="1"/>
  <c r="G1424" i="4"/>
  <c r="K971" i="14" s="1"/>
  <c r="D1424" i="4"/>
  <c r="H971" i="14" s="1"/>
  <c r="C1424" i="4"/>
  <c r="G971" i="14" s="1"/>
  <c r="H1423" i="4"/>
  <c r="L970" i="14" s="1"/>
  <c r="G1423" i="4"/>
  <c r="K970" i="14" s="1"/>
  <c r="D1423" i="4"/>
  <c r="H970" i="14" s="1"/>
  <c r="C1423" i="4"/>
  <c r="G970" i="14" s="1"/>
  <c r="H1422" i="4"/>
  <c r="L969" i="14" s="1"/>
  <c r="G1422" i="4"/>
  <c r="K969" i="14" s="1"/>
  <c r="D1422" i="4"/>
  <c r="H969" i="14" s="1"/>
  <c r="C1422" i="4"/>
  <c r="G969" i="14" s="1"/>
  <c r="H1421" i="4"/>
  <c r="L968" i="14" s="1"/>
  <c r="G1421" i="4"/>
  <c r="K968" i="14" s="1"/>
  <c r="D1421" i="4"/>
  <c r="H968" i="14" s="1"/>
  <c r="C1421" i="4"/>
  <c r="G968" i="14" s="1"/>
  <c r="H1420" i="4"/>
  <c r="L967" i="14" s="1"/>
  <c r="G1420" i="4"/>
  <c r="K967" i="14" s="1"/>
  <c r="D1420" i="4"/>
  <c r="H967" i="14" s="1"/>
  <c r="C1420" i="4"/>
  <c r="G967" i="14" s="1"/>
  <c r="H1419" i="4"/>
  <c r="L966" i="14" s="1"/>
  <c r="G1419" i="4"/>
  <c r="K966" i="14" s="1"/>
  <c r="D1419" i="4"/>
  <c r="H966" i="14" s="1"/>
  <c r="C1419" i="4"/>
  <c r="G966" i="14" s="1"/>
  <c r="H1418" i="4"/>
  <c r="L965" i="14" s="1"/>
  <c r="G1418" i="4"/>
  <c r="K965" i="14" s="1"/>
  <c r="D1418" i="4"/>
  <c r="H965" i="14" s="1"/>
  <c r="C1418" i="4"/>
  <c r="G965" i="14" s="1"/>
  <c r="H1417" i="4"/>
  <c r="L964" i="14" s="1"/>
  <c r="G1417" i="4"/>
  <c r="K964" i="14" s="1"/>
  <c r="D1417" i="4"/>
  <c r="H964" i="14" s="1"/>
  <c r="C1417" i="4"/>
  <c r="G964" i="14" s="1"/>
  <c r="H1416" i="4"/>
  <c r="L963" i="14" s="1"/>
  <c r="G1416" i="4"/>
  <c r="K963" i="14" s="1"/>
  <c r="D1416" i="4"/>
  <c r="H963" i="14" s="1"/>
  <c r="C1416" i="4"/>
  <c r="G963" i="14" s="1"/>
  <c r="H1415" i="4"/>
  <c r="L962" i="14" s="1"/>
  <c r="G1415" i="4"/>
  <c r="K962" i="14" s="1"/>
  <c r="D1415" i="4"/>
  <c r="H962" i="14" s="1"/>
  <c r="C1415" i="4"/>
  <c r="G962" i="14" s="1"/>
  <c r="H1414" i="4"/>
  <c r="L961" i="14" s="1"/>
  <c r="G1414" i="4"/>
  <c r="K961" i="14" s="1"/>
  <c r="D1414" i="4"/>
  <c r="H961" i="14" s="1"/>
  <c r="C1414" i="4"/>
  <c r="G961" i="14" s="1"/>
  <c r="H1413" i="4"/>
  <c r="L960" i="14" s="1"/>
  <c r="G1413" i="4"/>
  <c r="K960" i="14" s="1"/>
  <c r="D1413" i="4"/>
  <c r="H960" i="14" s="1"/>
  <c r="C1413" i="4"/>
  <c r="G960" i="14" s="1"/>
  <c r="H1412" i="4"/>
  <c r="L959" i="14" s="1"/>
  <c r="G1412" i="4"/>
  <c r="K959" i="14" s="1"/>
  <c r="D1412" i="4"/>
  <c r="H959" i="14" s="1"/>
  <c r="C1412" i="4"/>
  <c r="G959" i="14" s="1"/>
  <c r="H1411" i="4"/>
  <c r="L958" i="14" s="1"/>
  <c r="G1411" i="4"/>
  <c r="K958" i="14" s="1"/>
  <c r="D1411" i="4"/>
  <c r="H958" i="14" s="1"/>
  <c r="C1411" i="4"/>
  <c r="G958" i="14" s="1"/>
  <c r="H1410" i="4"/>
  <c r="L957" i="14" s="1"/>
  <c r="G1410" i="4"/>
  <c r="K957" i="14" s="1"/>
  <c r="D1410" i="4"/>
  <c r="H957" i="14" s="1"/>
  <c r="C1410" i="4"/>
  <c r="G957" i="14" s="1"/>
  <c r="H1409" i="4"/>
  <c r="L956" i="14" s="1"/>
  <c r="G1409" i="4"/>
  <c r="K956" i="14" s="1"/>
  <c r="D1409" i="4"/>
  <c r="H956" i="14" s="1"/>
  <c r="C1409" i="4"/>
  <c r="G956" i="14" s="1"/>
  <c r="H1408" i="4"/>
  <c r="L955" i="14" s="1"/>
  <c r="G1408" i="4"/>
  <c r="K955" i="14" s="1"/>
  <c r="D1408" i="4"/>
  <c r="H955" i="14" s="1"/>
  <c r="C1408" i="4"/>
  <c r="G955" i="14" s="1"/>
  <c r="H1407" i="4"/>
  <c r="G1407" i="4"/>
  <c r="H1406" i="4"/>
  <c r="G1406" i="4"/>
  <c r="H1405" i="4"/>
  <c r="G1405" i="4"/>
  <c r="H1404" i="4"/>
  <c r="L954" i="14" s="1"/>
  <c r="G1404" i="4"/>
  <c r="K954" i="14" s="1"/>
  <c r="D1404" i="4"/>
  <c r="H954" i="14" s="1"/>
  <c r="C1404" i="4"/>
  <c r="G954" i="14" s="1"/>
  <c r="H1403" i="4"/>
  <c r="L953" i="14" s="1"/>
  <c r="G1403" i="4"/>
  <c r="K953" i="14" s="1"/>
  <c r="D1403" i="4"/>
  <c r="H953" i="14" s="1"/>
  <c r="C1403" i="4"/>
  <c r="G953" i="14" s="1"/>
  <c r="H1402" i="4"/>
  <c r="L952" i="14" s="1"/>
  <c r="G1402" i="4"/>
  <c r="K952" i="14" s="1"/>
  <c r="D1402" i="4"/>
  <c r="H952" i="14" s="1"/>
  <c r="C1402" i="4"/>
  <c r="G952" i="14" s="1"/>
  <c r="H1401" i="4"/>
  <c r="L951" i="14" s="1"/>
  <c r="G1401" i="4"/>
  <c r="K951" i="14" s="1"/>
  <c r="D1401" i="4"/>
  <c r="H951" i="14" s="1"/>
  <c r="C1401" i="4"/>
  <c r="G951" i="14" s="1"/>
  <c r="H1400" i="4"/>
  <c r="L950" i="14" s="1"/>
  <c r="G1400" i="4"/>
  <c r="K950" i="14" s="1"/>
  <c r="D1400" i="4"/>
  <c r="H950" i="14" s="1"/>
  <c r="C1400" i="4"/>
  <c r="G950" i="14" s="1"/>
  <c r="H1399" i="4"/>
  <c r="L949" i="14" s="1"/>
  <c r="G1399" i="4"/>
  <c r="K949" i="14" s="1"/>
  <c r="D1399" i="4"/>
  <c r="H949" i="14" s="1"/>
  <c r="C1399" i="4"/>
  <c r="G949" i="14" s="1"/>
  <c r="H1398" i="4"/>
  <c r="L948" i="14" s="1"/>
  <c r="G1398" i="4"/>
  <c r="K948" i="14" s="1"/>
  <c r="D1398" i="4"/>
  <c r="H948" i="14" s="1"/>
  <c r="C1398" i="4"/>
  <c r="G948" i="14" s="1"/>
  <c r="H1397" i="4"/>
  <c r="L947" i="14" s="1"/>
  <c r="G1397" i="4"/>
  <c r="K947" i="14" s="1"/>
  <c r="D1397" i="4"/>
  <c r="H947" i="14" s="1"/>
  <c r="C1397" i="4"/>
  <c r="G947" i="14" s="1"/>
  <c r="H1396" i="4"/>
  <c r="L946" i="14" s="1"/>
  <c r="G1396" i="4"/>
  <c r="K946" i="14" s="1"/>
  <c r="D1396" i="4"/>
  <c r="H946" i="14" s="1"/>
  <c r="C1396" i="4"/>
  <c r="G946" i="14" s="1"/>
  <c r="H1395" i="4"/>
  <c r="L945" i="14" s="1"/>
  <c r="G1395" i="4"/>
  <c r="K945" i="14" s="1"/>
  <c r="D1395" i="4"/>
  <c r="H945" i="14" s="1"/>
  <c r="C1395" i="4"/>
  <c r="G945" i="14" s="1"/>
  <c r="H1394" i="4"/>
  <c r="L944" i="14" s="1"/>
  <c r="G1394" i="4"/>
  <c r="K944" i="14" s="1"/>
  <c r="D1394" i="4"/>
  <c r="H944" i="14" s="1"/>
  <c r="C1394" i="4"/>
  <c r="G944" i="14" s="1"/>
  <c r="H1393" i="4"/>
  <c r="L943" i="14" s="1"/>
  <c r="G1393" i="4"/>
  <c r="K943" i="14" s="1"/>
  <c r="D1393" i="4"/>
  <c r="H943" i="14" s="1"/>
  <c r="C1393" i="4"/>
  <c r="G943" i="14" s="1"/>
  <c r="H1392" i="4"/>
  <c r="L942" i="14" s="1"/>
  <c r="G1392" i="4"/>
  <c r="K942" i="14" s="1"/>
  <c r="D1392" i="4"/>
  <c r="H942" i="14" s="1"/>
  <c r="C1392" i="4"/>
  <c r="G942" i="14" s="1"/>
  <c r="H1391" i="4"/>
  <c r="L941" i="14" s="1"/>
  <c r="G1391" i="4"/>
  <c r="K941" i="14" s="1"/>
  <c r="D1391" i="4"/>
  <c r="H941" i="14" s="1"/>
  <c r="C1391" i="4"/>
  <c r="G941" i="14" s="1"/>
  <c r="H1390" i="4"/>
  <c r="L940" i="14" s="1"/>
  <c r="G1390" i="4"/>
  <c r="K940" i="14" s="1"/>
  <c r="D1390" i="4"/>
  <c r="H940" i="14" s="1"/>
  <c r="C1390" i="4"/>
  <c r="G940" i="14" s="1"/>
  <c r="H1389" i="4"/>
  <c r="L939" i="14" s="1"/>
  <c r="G1389" i="4"/>
  <c r="K939" i="14" s="1"/>
  <c r="D1389" i="4"/>
  <c r="H939" i="14" s="1"/>
  <c r="C1389" i="4"/>
  <c r="G939" i="14" s="1"/>
  <c r="H1388" i="4"/>
  <c r="L938" i="14" s="1"/>
  <c r="G1388" i="4"/>
  <c r="K938" i="14" s="1"/>
  <c r="D1388" i="4"/>
  <c r="H938" i="14" s="1"/>
  <c r="C1388" i="4"/>
  <c r="G938" i="14" s="1"/>
  <c r="H1387" i="4"/>
  <c r="G1387" i="4"/>
  <c r="H1386" i="4"/>
  <c r="G1386" i="4"/>
  <c r="H1385" i="4"/>
  <c r="G1385" i="4"/>
  <c r="H1384" i="4"/>
  <c r="L937" i="14" s="1"/>
  <c r="G1384" i="4"/>
  <c r="K937" i="14" s="1"/>
  <c r="D1384" i="4"/>
  <c r="H937" i="14" s="1"/>
  <c r="C1384" i="4"/>
  <c r="G937" i="14" s="1"/>
  <c r="H1383" i="4"/>
  <c r="L936" i="14" s="1"/>
  <c r="G1383" i="4"/>
  <c r="K936" i="14" s="1"/>
  <c r="D1383" i="4"/>
  <c r="H936" i="14" s="1"/>
  <c r="C1383" i="4"/>
  <c r="G936" i="14" s="1"/>
  <c r="H1382" i="4"/>
  <c r="L935" i="14" s="1"/>
  <c r="G1382" i="4"/>
  <c r="K935" i="14" s="1"/>
  <c r="D1382" i="4"/>
  <c r="H935" i="14" s="1"/>
  <c r="C1382" i="4"/>
  <c r="G935" i="14" s="1"/>
  <c r="H1381" i="4"/>
  <c r="L934" i="14" s="1"/>
  <c r="G1381" i="4"/>
  <c r="K934" i="14" s="1"/>
  <c r="D1381" i="4"/>
  <c r="H934" i="14" s="1"/>
  <c r="C1381" i="4"/>
  <c r="G934" i="14" s="1"/>
  <c r="H1380" i="4"/>
  <c r="L933" i="14" s="1"/>
  <c r="G1380" i="4"/>
  <c r="K933" i="14" s="1"/>
  <c r="D1380" i="4"/>
  <c r="H933" i="14" s="1"/>
  <c r="C1380" i="4"/>
  <c r="G933" i="14" s="1"/>
  <c r="H1379" i="4"/>
  <c r="L932" i="14" s="1"/>
  <c r="G1379" i="4"/>
  <c r="K932" i="14" s="1"/>
  <c r="D1379" i="4"/>
  <c r="H932" i="14" s="1"/>
  <c r="C1379" i="4"/>
  <c r="G932" i="14" s="1"/>
  <c r="H1378" i="4"/>
  <c r="L931" i="14" s="1"/>
  <c r="G1378" i="4"/>
  <c r="K931" i="14" s="1"/>
  <c r="D1378" i="4"/>
  <c r="H931" i="14" s="1"/>
  <c r="C1378" i="4"/>
  <c r="G931" i="14" s="1"/>
  <c r="H1377" i="4"/>
  <c r="L930" i="14" s="1"/>
  <c r="G1377" i="4"/>
  <c r="K930" i="14" s="1"/>
  <c r="D1377" i="4"/>
  <c r="H930" i="14" s="1"/>
  <c r="C1377" i="4"/>
  <c r="G930" i="14" s="1"/>
  <c r="H1376" i="4"/>
  <c r="L929" i="14" s="1"/>
  <c r="G1376" i="4"/>
  <c r="K929" i="14" s="1"/>
  <c r="D1376" i="4"/>
  <c r="H929" i="14" s="1"/>
  <c r="C1376" i="4"/>
  <c r="G929" i="14" s="1"/>
  <c r="H1375" i="4"/>
  <c r="L928" i="14" s="1"/>
  <c r="G1375" i="4"/>
  <c r="K928" i="14" s="1"/>
  <c r="D1375" i="4"/>
  <c r="H928" i="14" s="1"/>
  <c r="C1375" i="4"/>
  <c r="G928" i="14" s="1"/>
  <c r="H1374" i="4"/>
  <c r="L927" i="14" s="1"/>
  <c r="G1374" i="4"/>
  <c r="K927" i="14" s="1"/>
  <c r="D1374" i="4"/>
  <c r="H927" i="14" s="1"/>
  <c r="C1374" i="4"/>
  <c r="G927" i="14" s="1"/>
  <c r="H1373" i="4"/>
  <c r="L926" i="14" s="1"/>
  <c r="G1373" i="4"/>
  <c r="K926" i="14" s="1"/>
  <c r="D1373" i="4"/>
  <c r="H926" i="14" s="1"/>
  <c r="C1373" i="4"/>
  <c r="G926" i="14" s="1"/>
  <c r="H1372" i="4"/>
  <c r="L925" i="14" s="1"/>
  <c r="G1372" i="4"/>
  <c r="K925" i="14" s="1"/>
  <c r="D1372" i="4"/>
  <c r="H925" i="14" s="1"/>
  <c r="C1372" i="4"/>
  <c r="G925" i="14" s="1"/>
  <c r="H1371" i="4"/>
  <c r="L924" i="14" s="1"/>
  <c r="G1371" i="4"/>
  <c r="K924" i="14" s="1"/>
  <c r="D1371" i="4"/>
  <c r="H924" i="14" s="1"/>
  <c r="C1371" i="4"/>
  <c r="G924" i="14" s="1"/>
  <c r="H1370" i="4"/>
  <c r="L923" i="14" s="1"/>
  <c r="G1370" i="4"/>
  <c r="K923" i="14" s="1"/>
  <c r="D1370" i="4"/>
  <c r="H923" i="14" s="1"/>
  <c r="C1370" i="4"/>
  <c r="G923" i="14" s="1"/>
  <c r="H1369" i="4"/>
  <c r="L922" i="14" s="1"/>
  <c r="G1369" i="4"/>
  <c r="K922" i="14" s="1"/>
  <c r="D1369" i="4"/>
  <c r="H922" i="14" s="1"/>
  <c r="C1369" i="4"/>
  <c r="G922" i="14" s="1"/>
  <c r="H1368" i="4"/>
  <c r="G1368" i="4"/>
  <c r="H1367" i="4"/>
  <c r="G1367" i="4"/>
  <c r="H1366" i="4"/>
  <c r="G1366" i="4"/>
  <c r="H1365" i="4"/>
  <c r="L921" i="14" s="1"/>
  <c r="G1365" i="4"/>
  <c r="K921" i="14" s="1"/>
  <c r="D1365" i="4"/>
  <c r="H921" i="14" s="1"/>
  <c r="C1365" i="4"/>
  <c r="G921" i="14" s="1"/>
  <c r="H1364" i="4"/>
  <c r="L920" i="14" s="1"/>
  <c r="G1364" i="4"/>
  <c r="K920" i="14" s="1"/>
  <c r="D1364" i="4"/>
  <c r="H920" i="14" s="1"/>
  <c r="C1364" i="4"/>
  <c r="G920" i="14" s="1"/>
  <c r="H1363" i="4"/>
  <c r="L919" i="14" s="1"/>
  <c r="G1363" i="4"/>
  <c r="K919" i="14" s="1"/>
  <c r="D1363" i="4"/>
  <c r="H919" i="14" s="1"/>
  <c r="C1363" i="4"/>
  <c r="G919" i="14" s="1"/>
  <c r="H1362" i="4"/>
  <c r="L918" i="14" s="1"/>
  <c r="G1362" i="4"/>
  <c r="K918" i="14" s="1"/>
  <c r="D1362" i="4"/>
  <c r="H918" i="14" s="1"/>
  <c r="C1362" i="4"/>
  <c r="G918" i="14" s="1"/>
  <c r="H1361" i="4"/>
  <c r="L917" i="14" s="1"/>
  <c r="G1361" i="4"/>
  <c r="K917" i="14" s="1"/>
  <c r="D1361" i="4"/>
  <c r="H917" i="14" s="1"/>
  <c r="C1361" i="4"/>
  <c r="G917" i="14" s="1"/>
  <c r="H1360" i="4"/>
  <c r="L916" i="14" s="1"/>
  <c r="G1360" i="4"/>
  <c r="K916" i="14" s="1"/>
  <c r="D1360" i="4"/>
  <c r="H916" i="14" s="1"/>
  <c r="C1360" i="4"/>
  <c r="G916" i="14" s="1"/>
  <c r="H1359" i="4"/>
  <c r="L915" i="14" s="1"/>
  <c r="G1359" i="4"/>
  <c r="K915" i="14" s="1"/>
  <c r="D1359" i="4"/>
  <c r="H915" i="14" s="1"/>
  <c r="C1359" i="4"/>
  <c r="G915" i="14" s="1"/>
  <c r="H1358" i="4"/>
  <c r="L914" i="14" s="1"/>
  <c r="G1358" i="4"/>
  <c r="K914" i="14" s="1"/>
  <c r="D1358" i="4"/>
  <c r="H914" i="14" s="1"/>
  <c r="C1358" i="4"/>
  <c r="G914" i="14" s="1"/>
  <c r="H1357" i="4"/>
  <c r="L913" i="14" s="1"/>
  <c r="G1357" i="4"/>
  <c r="K913" i="14" s="1"/>
  <c r="D1357" i="4"/>
  <c r="H913" i="14" s="1"/>
  <c r="C1357" i="4"/>
  <c r="G913" i="14" s="1"/>
  <c r="H1356" i="4"/>
  <c r="L912" i="14" s="1"/>
  <c r="G1356" i="4"/>
  <c r="K912" i="14" s="1"/>
  <c r="D1356" i="4"/>
  <c r="H912" i="14" s="1"/>
  <c r="C1356" i="4"/>
  <c r="G912" i="14" s="1"/>
  <c r="H1355" i="4"/>
  <c r="L911" i="14" s="1"/>
  <c r="G1355" i="4"/>
  <c r="K911" i="14" s="1"/>
  <c r="D1355" i="4"/>
  <c r="H911" i="14" s="1"/>
  <c r="C1355" i="4"/>
  <c r="G911" i="14" s="1"/>
  <c r="H1354" i="4"/>
  <c r="L910" i="14" s="1"/>
  <c r="G1354" i="4"/>
  <c r="K910" i="14" s="1"/>
  <c r="D1354" i="4"/>
  <c r="H910" i="14" s="1"/>
  <c r="C1354" i="4"/>
  <c r="G910" i="14" s="1"/>
  <c r="H1353" i="4"/>
  <c r="L909" i="14" s="1"/>
  <c r="G1353" i="4"/>
  <c r="K909" i="14" s="1"/>
  <c r="D1353" i="4"/>
  <c r="H909" i="14" s="1"/>
  <c r="C1353" i="4"/>
  <c r="G909" i="14" s="1"/>
  <c r="H1352" i="4"/>
  <c r="L908" i="14" s="1"/>
  <c r="G1352" i="4"/>
  <c r="K908" i="14" s="1"/>
  <c r="D1352" i="4"/>
  <c r="H908" i="14" s="1"/>
  <c r="C1352" i="4"/>
  <c r="G908" i="14" s="1"/>
  <c r="H1351" i="4"/>
  <c r="L907" i="14" s="1"/>
  <c r="G1351" i="4"/>
  <c r="K907" i="14" s="1"/>
  <c r="D1351" i="4"/>
  <c r="H907" i="14" s="1"/>
  <c r="C1351" i="4"/>
  <c r="G907" i="14" s="1"/>
  <c r="H1350" i="4"/>
  <c r="L906" i="14" s="1"/>
  <c r="G1350" i="4"/>
  <c r="K906" i="14" s="1"/>
  <c r="D1350" i="4"/>
  <c r="H906" i="14" s="1"/>
  <c r="C1350" i="4"/>
  <c r="G906" i="14" s="1"/>
  <c r="H1349" i="4"/>
  <c r="L905" i="14" s="1"/>
  <c r="G1349" i="4"/>
  <c r="K905" i="14" s="1"/>
  <c r="D1349" i="4"/>
  <c r="H905" i="14" s="1"/>
  <c r="C1349" i="4"/>
  <c r="G905" i="14" s="1"/>
  <c r="H1348" i="4"/>
  <c r="G1348" i="4"/>
  <c r="H1347" i="4"/>
  <c r="G1347" i="4"/>
  <c r="H1346" i="4"/>
  <c r="G1346" i="4"/>
  <c r="H1345" i="4"/>
  <c r="L904" i="14" s="1"/>
  <c r="G1345" i="4"/>
  <c r="K904" i="14" s="1"/>
  <c r="H1344" i="4"/>
  <c r="G1344" i="4"/>
  <c r="H1343" i="4"/>
  <c r="L903" i="14" s="1"/>
  <c r="G1343" i="4"/>
  <c r="K903" i="14" s="1"/>
  <c r="H1342" i="4"/>
  <c r="L902" i="14" s="1"/>
  <c r="G1342" i="4"/>
  <c r="K902" i="14" s="1"/>
  <c r="H1341" i="4"/>
  <c r="L901" i="14" s="1"/>
  <c r="G1341" i="4"/>
  <c r="K901" i="14" s="1"/>
  <c r="H1340" i="4"/>
  <c r="L900" i="14" s="1"/>
  <c r="G1340" i="4"/>
  <c r="K900" i="14" s="1"/>
  <c r="H1339" i="4"/>
  <c r="L899" i="14" s="1"/>
  <c r="G1339" i="4"/>
  <c r="K899" i="14" s="1"/>
  <c r="H1338" i="4"/>
  <c r="L898" i="14" s="1"/>
  <c r="G1338" i="4"/>
  <c r="K898" i="14" s="1"/>
  <c r="H1337" i="4"/>
  <c r="L897" i="14" s="1"/>
  <c r="G1337" i="4"/>
  <c r="K897" i="14" s="1"/>
  <c r="H1336" i="4"/>
  <c r="L896" i="14" s="1"/>
  <c r="G1336" i="4"/>
  <c r="K896" i="14" s="1"/>
  <c r="H1335" i="4"/>
  <c r="L895" i="14" s="1"/>
  <c r="G1335" i="4"/>
  <c r="K895" i="14" s="1"/>
  <c r="H1334" i="4"/>
  <c r="G1334" i="4"/>
  <c r="H1333" i="4"/>
  <c r="G1333" i="4"/>
  <c r="H1332" i="4"/>
  <c r="G1332" i="4"/>
  <c r="H1331" i="4"/>
  <c r="L894" i="14" s="1"/>
  <c r="G1331" i="4"/>
  <c r="K894" i="14" s="1"/>
  <c r="H1330" i="4"/>
  <c r="L893" i="14" s="1"/>
  <c r="G1330" i="4"/>
  <c r="K893" i="14" s="1"/>
  <c r="H1329" i="4"/>
  <c r="L892" i="14" s="1"/>
  <c r="G1329" i="4"/>
  <c r="K892" i="14" s="1"/>
  <c r="H1328" i="4"/>
  <c r="L891" i="14" s="1"/>
  <c r="G1328" i="4"/>
  <c r="K891" i="14" s="1"/>
  <c r="H1327" i="4"/>
  <c r="L890" i="14" s="1"/>
  <c r="G1327" i="4"/>
  <c r="K890" i="14" s="1"/>
  <c r="H1326" i="4"/>
  <c r="L889" i="14" s="1"/>
  <c r="G1326" i="4"/>
  <c r="K889" i="14" s="1"/>
  <c r="H1325" i="4"/>
  <c r="L888" i="14" s="1"/>
  <c r="G1325" i="4"/>
  <c r="K888" i="14" s="1"/>
  <c r="H1324" i="4"/>
  <c r="L887" i="14" s="1"/>
  <c r="G1324" i="4"/>
  <c r="K887" i="14" s="1"/>
  <c r="H1323" i="4"/>
  <c r="L886" i="14" s="1"/>
  <c r="G1323" i="4"/>
  <c r="K886" i="14" s="1"/>
  <c r="H1322" i="4"/>
  <c r="L885" i="14" s="1"/>
  <c r="G1322" i="4"/>
  <c r="K885" i="14" s="1"/>
  <c r="H1321" i="4"/>
  <c r="G1321" i="4"/>
  <c r="H1320" i="4"/>
  <c r="G1320" i="4"/>
  <c r="H1319" i="4"/>
  <c r="G1319" i="4"/>
  <c r="H1318" i="4"/>
  <c r="L884" i="14" s="1"/>
  <c r="G1318" i="4"/>
  <c r="K884" i="14" s="1"/>
  <c r="C1318" i="4"/>
  <c r="G884" i="14" s="1"/>
  <c r="H1317" i="4"/>
  <c r="L883" i="14" s="1"/>
  <c r="G1317" i="4"/>
  <c r="K883" i="14" s="1"/>
  <c r="C1317" i="4"/>
  <c r="G883" i="14" s="1"/>
  <c r="H1316" i="4"/>
  <c r="L882" i="14" s="1"/>
  <c r="G1316" i="4"/>
  <c r="K882" i="14" s="1"/>
  <c r="C1316" i="4"/>
  <c r="G882" i="14" s="1"/>
  <c r="H1315" i="4"/>
  <c r="L881" i="14" s="1"/>
  <c r="G1315" i="4"/>
  <c r="K881" i="14" s="1"/>
  <c r="C1315" i="4"/>
  <c r="G881" i="14" s="1"/>
  <c r="H1314" i="4"/>
  <c r="L880" i="14" s="1"/>
  <c r="G1314" i="4"/>
  <c r="K880" i="14" s="1"/>
  <c r="C1314" i="4"/>
  <c r="G880" i="14" s="1"/>
  <c r="H1313" i="4"/>
  <c r="L879" i="14" s="1"/>
  <c r="G1313" i="4"/>
  <c r="K879" i="14" s="1"/>
  <c r="C1313" i="4"/>
  <c r="G879" i="14" s="1"/>
  <c r="H1312" i="4"/>
  <c r="L878" i="14" s="1"/>
  <c r="G1312" i="4"/>
  <c r="K878" i="14" s="1"/>
  <c r="C1312" i="4"/>
  <c r="G878" i="14" s="1"/>
  <c r="H1311" i="4"/>
  <c r="L877" i="14" s="1"/>
  <c r="G1311" i="4"/>
  <c r="K877" i="14" s="1"/>
  <c r="C1311" i="4"/>
  <c r="G877" i="14" s="1"/>
  <c r="H1310" i="4"/>
  <c r="L876" i="14" s="1"/>
  <c r="G1310" i="4"/>
  <c r="K876" i="14" s="1"/>
  <c r="C1310" i="4"/>
  <c r="G876" i="14" s="1"/>
  <c r="H1309" i="4"/>
  <c r="L875" i="14" s="1"/>
  <c r="G1309" i="4"/>
  <c r="K875" i="14" s="1"/>
  <c r="C1309" i="4"/>
  <c r="G875" i="14" s="1"/>
  <c r="H1308" i="4"/>
  <c r="G1308" i="4"/>
  <c r="H1307" i="4"/>
  <c r="G1307" i="4"/>
  <c r="H1306" i="4"/>
  <c r="G1306" i="4"/>
  <c r="H1305" i="4"/>
  <c r="L874" i="14" s="1"/>
  <c r="G1305" i="4"/>
  <c r="K874" i="14" s="1"/>
  <c r="H1304" i="4"/>
  <c r="L873" i="14" s="1"/>
  <c r="G1304" i="4"/>
  <c r="K873" i="14" s="1"/>
  <c r="H1303" i="4"/>
  <c r="L872" i="14" s="1"/>
  <c r="G1303" i="4"/>
  <c r="K872" i="14" s="1"/>
  <c r="H1302" i="4"/>
  <c r="G1302" i="4"/>
  <c r="H1301" i="4"/>
  <c r="G1301" i="4"/>
  <c r="H1300" i="4"/>
  <c r="G1300" i="4"/>
  <c r="H1299" i="4"/>
  <c r="L871" i="14" s="1"/>
  <c r="G1299" i="4"/>
  <c r="K871" i="14" s="1"/>
  <c r="C1299" i="4"/>
  <c r="G871" i="14" s="1"/>
  <c r="H1298" i="4"/>
  <c r="G1298" i="4"/>
  <c r="H1297" i="4"/>
  <c r="L870" i="14" s="1"/>
  <c r="G1297" i="4"/>
  <c r="K870" i="14" s="1"/>
  <c r="C1297" i="4"/>
  <c r="G870" i="14" s="1"/>
  <c r="H1296" i="4"/>
  <c r="L869" i="14" s="1"/>
  <c r="G1296" i="4"/>
  <c r="K869" i="14" s="1"/>
  <c r="C1296" i="4"/>
  <c r="G869" i="14" s="1"/>
  <c r="H1295" i="4"/>
  <c r="L868" i="14" s="1"/>
  <c r="G1295" i="4"/>
  <c r="K868" i="14" s="1"/>
  <c r="C1295" i="4"/>
  <c r="G868" i="14" s="1"/>
  <c r="H1294" i="4"/>
  <c r="L867" i="14" s="1"/>
  <c r="G1294" i="4"/>
  <c r="K867" i="14" s="1"/>
  <c r="C1294" i="4"/>
  <c r="G867" i="14" s="1"/>
  <c r="H1293" i="4"/>
  <c r="L866" i="14" s="1"/>
  <c r="G1293" i="4"/>
  <c r="K866" i="14" s="1"/>
  <c r="C1293" i="4"/>
  <c r="G866" i="14" s="1"/>
  <c r="H1292" i="4"/>
  <c r="L865" i="14" s="1"/>
  <c r="G1292" i="4"/>
  <c r="K865" i="14" s="1"/>
  <c r="C1292" i="4"/>
  <c r="G865" i="14" s="1"/>
  <c r="H1291" i="4"/>
  <c r="G1291" i="4"/>
  <c r="H1290" i="4"/>
  <c r="L864" i="14" s="1"/>
  <c r="G1290" i="4"/>
  <c r="K864" i="14" s="1"/>
  <c r="C1290" i="4"/>
  <c r="G864" i="14" s="1"/>
  <c r="H1289" i="4"/>
  <c r="L863" i="14" s="1"/>
  <c r="G1289" i="4"/>
  <c r="K863" i="14" s="1"/>
  <c r="C1289" i="4"/>
  <c r="G863" i="14" s="1"/>
  <c r="H1288" i="4"/>
  <c r="L862" i="14" s="1"/>
  <c r="G1288" i="4"/>
  <c r="K862" i="14" s="1"/>
  <c r="C1288" i="4"/>
  <c r="G862" i="14" s="1"/>
  <c r="H1287" i="4"/>
  <c r="L861" i="14" s="1"/>
  <c r="G1287" i="4"/>
  <c r="K861" i="14" s="1"/>
  <c r="C1287" i="4"/>
  <c r="G861" i="14" s="1"/>
  <c r="H1286" i="4"/>
  <c r="L860" i="14" s="1"/>
  <c r="G1286" i="4"/>
  <c r="K860" i="14" s="1"/>
  <c r="C1286" i="4"/>
  <c r="G860" i="14" s="1"/>
  <c r="H1285" i="4"/>
  <c r="G1285" i="4"/>
  <c r="H1284" i="4"/>
  <c r="G1284" i="4"/>
  <c r="H1283" i="4"/>
  <c r="G1283" i="4"/>
  <c r="H1282" i="4"/>
  <c r="L859" i="14" s="1"/>
  <c r="G1282" i="4"/>
  <c r="K859" i="14" s="1"/>
  <c r="C1282" i="4"/>
  <c r="G859" i="14" s="1"/>
  <c r="H1281" i="4"/>
  <c r="L858" i="14" s="1"/>
  <c r="G1281" i="4"/>
  <c r="K858" i="14" s="1"/>
  <c r="C1281" i="4"/>
  <c r="G858" i="14" s="1"/>
  <c r="H1280" i="4"/>
  <c r="L857" i="14" s="1"/>
  <c r="G1280" i="4"/>
  <c r="K857" i="14" s="1"/>
  <c r="C1280" i="4"/>
  <c r="G857" i="14" s="1"/>
  <c r="H1279" i="4"/>
  <c r="L856" i="14" s="1"/>
  <c r="G1279" i="4"/>
  <c r="K856" i="14" s="1"/>
  <c r="C1279" i="4"/>
  <c r="G856" i="14" s="1"/>
  <c r="H1278" i="4"/>
  <c r="L855" i="14" s="1"/>
  <c r="G1278" i="4"/>
  <c r="K855" i="14" s="1"/>
  <c r="C1278" i="4"/>
  <c r="G855" i="14" s="1"/>
  <c r="H1277" i="4"/>
  <c r="L854" i="14" s="1"/>
  <c r="G1277" i="4"/>
  <c r="K854" i="14" s="1"/>
  <c r="C1277" i="4"/>
  <c r="G854" i="14" s="1"/>
  <c r="H1276" i="4"/>
  <c r="L853" i="14" s="1"/>
  <c r="G1276" i="4"/>
  <c r="K853" i="14" s="1"/>
  <c r="C1276" i="4"/>
  <c r="G853" i="14" s="1"/>
  <c r="H1275" i="4"/>
  <c r="L852" i="14" s="1"/>
  <c r="G1275" i="4"/>
  <c r="K852" i="14" s="1"/>
  <c r="C1275" i="4"/>
  <c r="G852" i="14" s="1"/>
  <c r="H1274" i="4"/>
  <c r="L851" i="14" s="1"/>
  <c r="G1274" i="4"/>
  <c r="K851" i="14" s="1"/>
  <c r="C1274" i="4"/>
  <c r="G851" i="14" s="1"/>
  <c r="H1273" i="4"/>
  <c r="L850" i="14" s="1"/>
  <c r="G1273" i="4"/>
  <c r="K850" i="14" s="1"/>
  <c r="C1273" i="4"/>
  <c r="G850" i="14" s="1"/>
  <c r="H1272" i="4"/>
  <c r="L849" i="14" s="1"/>
  <c r="G1272" i="4"/>
  <c r="K849" i="14" s="1"/>
  <c r="C1272" i="4"/>
  <c r="G849" i="14" s="1"/>
  <c r="H1271" i="4"/>
  <c r="L848" i="14" s="1"/>
  <c r="G1271" i="4"/>
  <c r="K848" i="14" s="1"/>
  <c r="C1271" i="4"/>
  <c r="G848" i="14" s="1"/>
  <c r="H1270" i="4"/>
  <c r="L847" i="14" s="1"/>
  <c r="G1270" i="4"/>
  <c r="K847" i="14" s="1"/>
  <c r="C1270" i="4"/>
  <c r="G847" i="14" s="1"/>
  <c r="H1269" i="4"/>
  <c r="L846" i="14" s="1"/>
  <c r="G1269" i="4"/>
  <c r="K846" i="14" s="1"/>
  <c r="C1269" i="4"/>
  <c r="G846" i="14" s="1"/>
  <c r="H1268" i="4"/>
  <c r="L845" i="14" s="1"/>
  <c r="G1268" i="4"/>
  <c r="K845" i="14" s="1"/>
  <c r="C1268" i="4"/>
  <c r="G845" i="14" s="1"/>
  <c r="H1267" i="4"/>
  <c r="L844" i="14" s="1"/>
  <c r="G1267" i="4"/>
  <c r="K844" i="14" s="1"/>
  <c r="C1267" i="4"/>
  <c r="G844" i="14" s="1"/>
  <c r="H1266" i="4"/>
  <c r="L843" i="14" s="1"/>
  <c r="G1266" i="4"/>
  <c r="K843" i="14" s="1"/>
  <c r="C1266" i="4"/>
  <c r="G843" i="14" s="1"/>
  <c r="H1265" i="4"/>
  <c r="L842" i="14" s="1"/>
  <c r="G1265" i="4"/>
  <c r="K842" i="14" s="1"/>
  <c r="C1265" i="4"/>
  <c r="G842" i="14" s="1"/>
  <c r="H1264" i="4"/>
  <c r="L841" i="14" s="1"/>
  <c r="G1264" i="4"/>
  <c r="K841" i="14" s="1"/>
  <c r="C1264" i="4"/>
  <c r="G841" i="14" s="1"/>
  <c r="H1263" i="4"/>
  <c r="L840" i="14" s="1"/>
  <c r="G1263" i="4"/>
  <c r="K840" i="14" s="1"/>
  <c r="C1263" i="4"/>
  <c r="G840" i="14" s="1"/>
  <c r="H1262" i="4"/>
  <c r="L839" i="14" s="1"/>
  <c r="G1262" i="4"/>
  <c r="K839" i="14" s="1"/>
  <c r="C1262" i="4"/>
  <c r="G839" i="14" s="1"/>
  <c r="H1261" i="4"/>
  <c r="L838" i="14" s="1"/>
  <c r="G1261" i="4"/>
  <c r="K838" i="14" s="1"/>
  <c r="C1261" i="4"/>
  <c r="G838" i="14" s="1"/>
  <c r="H1260" i="4"/>
  <c r="L837" i="14" s="1"/>
  <c r="G1260" i="4"/>
  <c r="K837" i="14" s="1"/>
  <c r="C1260" i="4"/>
  <c r="G837" i="14" s="1"/>
  <c r="H1259" i="4"/>
  <c r="L836" i="14" s="1"/>
  <c r="G1259" i="4"/>
  <c r="K836" i="14" s="1"/>
  <c r="C1259" i="4"/>
  <c r="G836" i="14" s="1"/>
  <c r="H1258" i="4"/>
  <c r="G1258" i="4"/>
  <c r="H1257" i="4"/>
  <c r="G1257" i="4"/>
  <c r="H1256" i="4"/>
  <c r="G1256" i="4"/>
  <c r="H1255" i="4"/>
  <c r="L835" i="14" s="1"/>
  <c r="G1255" i="4"/>
  <c r="K835" i="14" s="1"/>
  <c r="H1254" i="4"/>
  <c r="G1254" i="4"/>
  <c r="H1253" i="4"/>
  <c r="G1253" i="4"/>
  <c r="H1252" i="4"/>
  <c r="G1252" i="4"/>
  <c r="H1251" i="4"/>
  <c r="L834" i="14" s="1"/>
  <c r="G1251" i="4"/>
  <c r="K834" i="14" s="1"/>
  <c r="C1251" i="4"/>
  <c r="G834" i="14" s="1"/>
  <c r="H1250" i="4"/>
  <c r="L833" i="14" s="1"/>
  <c r="G1250" i="4"/>
  <c r="K833" i="14" s="1"/>
  <c r="C1250" i="4"/>
  <c r="G833" i="14" s="1"/>
  <c r="H1249" i="4"/>
  <c r="L832" i="14" s="1"/>
  <c r="G1249" i="4"/>
  <c r="K832" i="14" s="1"/>
  <c r="C1249" i="4"/>
  <c r="G832" i="14" s="1"/>
  <c r="H1248" i="4"/>
  <c r="L831" i="14" s="1"/>
  <c r="G1248" i="4"/>
  <c r="K831" i="14" s="1"/>
  <c r="C1248" i="4"/>
  <c r="G831" i="14" s="1"/>
  <c r="H1247" i="4"/>
  <c r="L830" i="14" s="1"/>
  <c r="G1247" i="4"/>
  <c r="K830" i="14" s="1"/>
  <c r="C1247" i="4"/>
  <c r="G830" i="14" s="1"/>
  <c r="H1246" i="4"/>
  <c r="L829" i="14" s="1"/>
  <c r="G1246" i="4"/>
  <c r="K829" i="14" s="1"/>
  <c r="C1246" i="4"/>
  <c r="G829" i="14" s="1"/>
  <c r="H1245" i="4"/>
  <c r="L828" i="14" s="1"/>
  <c r="G1245" i="4"/>
  <c r="K828" i="14" s="1"/>
  <c r="C1245" i="4"/>
  <c r="G828" i="14" s="1"/>
  <c r="H1244" i="4"/>
  <c r="L827" i="14" s="1"/>
  <c r="G1244" i="4"/>
  <c r="K827" i="14" s="1"/>
  <c r="C1244" i="4"/>
  <c r="G827" i="14" s="1"/>
  <c r="H1243" i="4"/>
  <c r="L826" i="14" s="1"/>
  <c r="G1243" i="4"/>
  <c r="K826" i="14" s="1"/>
  <c r="C1243" i="4"/>
  <c r="G826" i="14" s="1"/>
  <c r="H1242" i="4"/>
  <c r="G1242" i="4"/>
  <c r="H1241" i="4"/>
  <c r="G1241" i="4"/>
  <c r="H1240" i="4"/>
  <c r="G1240" i="4"/>
  <c r="H1239" i="4"/>
  <c r="L825" i="14" s="1"/>
  <c r="G1239" i="4"/>
  <c r="K825" i="14" s="1"/>
  <c r="H1238" i="4"/>
  <c r="L824" i="14" s="1"/>
  <c r="G1238" i="4"/>
  <c r="K824" i="14" s="1"/>
  <c r="C1238" i="4"/>
  <c r="G824" i="14" s="1"/>
  <c r="H1237" i="4"/>
  <c r="G1237" i="4"/>
  <c r="H1236" i="4"/>
  <c r="G1236" i="4"/>
  <c r="H1235" i="4"/>
  <c r="G1235" i="4"/>
  <c r="H1234" i="4"/>
  <c r="L823" i="14" s="1"/>
  <c r="G1234" i="4"/>
  <c r="K823" i="14" s="1"/>
  <c r="C1234" i="4"/>
  <c r="G823" i="14" s="1"/>
  <c r="H1233" i="4"/>
  <c r="L822" i="14" s="1"/>
  <c r="G1233" i="4"/>
  <c r="K822" i="14" s="1"/>
  <c r="C1233" i="4"/>
  <c r="G822" i="14" s="1"/>
  <c r="H1232" i="4"/>
  <c r="L821" i="14" s="1"/>
  <c r="G1232" i="4"/>
  <c r="K821" i="14" s="1"/>
  <c r="C1232" i="4"/>
  <c r="G821" i="14" s="1"/>
  <c r="H1231" i="4"/>
  <c r="G1231" i="4"/>
  <c r="H1230" i="4"/>
  <c r="G1230" i="4"/>
  <c r="H1229" i="4"/>
  <c r="G1229" i="4"/>
  <c r="H1228" i="4"/>
  <c r="L820" i="14" s="1"/>
  <c r="G1228" i="4"/>
  <c r="K820" i="14" s="1"/>
  <c r="C1228" i="4"/>
  <c r="G820" i="14" s="1"/>
  <c r="H1227" i="4"/>
  <c r="L819" i="14" s="1"/>
  <c r="G1227" i="4"/>
  <c r="K819" i="14" s="1"/>
  <c r="C1227" i="4"/>
  <c r="G819" i="14" s="1"/>
  <c r="H1226" i="4"/>
  <c r="G1226" i="4"/>
  <c r="H1225" i="4"/>
  <c r="G1225" i="4"/>
  <c r="H1224" i="4"/>
  <c r="G1224" i="4"/>
  <c r="H1223" i="4"/>
  <c r="L818" i="14" s="1"/>
  <c r="G1223" i="4"/>
  <c r="K818" i="14" s="1"/>
  <c r="C1223" i="4"/>
  <c r="G818" i="14" s="1"/>
  <c r="H1222" i="4"/>
  <c r="L817" i="14" s="1"/>
  <c r="G1222" i="4"/>
  <c r="K817" i="14" s="1"/>
  <c r="C1222" i="4"/>
  <c r="G817" i="14" s="1"/>
  <c r="H1221" i="4"/>
  <c r="L816" i="14" s="1"/>
  <c r="G1221" i="4"/>
  <c r="K816" i="14" s="1"/>
  <c r="C1221" i="4"/>
  <c r="G816" i="14" s="1"/>
  <c r="H1220" i="4"/>
  <c r="L815" i="14" s="1"/>
  <c r="G1220" i="4"/>
  <c r="K815" i="14" s="1"/>
  <c r="C1220" i="4"/>
  <c r="G815" i="14" s="1"/>
  <c r="H1219" i="4"/>
  <c r="G1219" i="4"/>
  <c r="H1218" i="4"/>
  <c r="G1218" i="4"/>
  <c r="H1217" i="4"/>
  <c r="G1217" i="4"/>
  <c r="H1216" i="4"/>
  <c r="L814" i="14" s="1"/>
  <c r="G1216" i="4"/>
  <c r="K814" i="14" s="1"/>
  <c r="D1216" i="4"/>
  <c r="H814" i="14" s="1"/>
  <c r="H1215" i="4"/>
  <c r="L813" i="14" s="1"/>
  <c r="G1215" i="4"/>
  <c r="K813" i="14" s="1"/>
  <c r="D1215" i="4"/>
  <c r="H813" i="14" s="1"/>
  <c r="H1214" i="4"/>
  <c r="L812" i="14" s="1"/>
  <c r="G1214" i="4"/>
  <c r="K812" i="14" s="1"/>
  <c r="D1214" i="4"/>
  <c r="H812" i="14" s="1"/>
  <c r="H1213" i="4"/>
  <c r="L811" i="14" s="1"/>
  <c r="G1213" i="4"/>
  <c r="K811" i="14" s="1"/>
  <c r="D1213" i="4"/>
  <c r="H811" i="14" s="1"/>
  <c r="H1212" i="4"/>
  <c r="L810" i="14" s="1"/>
  <c r="G1212" i="4"/>
  <c r="K810" i="14" s="1"/>
  <c r="D1212" i="4"/>
  <c r="H810" i="14" s="1"/>
  <c r="H1211" i="4"/>
  <c r="L809" i="14" s="1"/>
  <c r="G1211" i="4"/>
  <c r="K809" i="14" s="1"/>
  <c r="D1211" i="4"/>
  <c r="H809" i="14" s="1"/>
  <c r="H1210" i="4"/>
  <c r="G1210" i="4"/>
  <c r="H1209" i="4"/>
  <c r="G1209" i="4"/>
  <c r="H1208" i="4"/>
  <c r="G1208" i="4"/>
  <c r="H1207" i="4"/>
  <c r="L808" i="14" s="1"/>
  <c r="G1207" i="4"/>
  <c r="K808" i="14" s="1"/>
  <c r="H1206" i="4"/>
  <c r="L807" i="14" s="1"/>
  <c r="G1206" i="4"/>
  <c r="K807" i="14" s="1"/>
  <c r="H1205" i="4"/>
  <c r="L806" i="14" s="1"/>
  <c r="G1205" i="4"/>
  <c r="K806" i="14" s="1"/>
  <c r="H1204" i="4"/>
  <c r="L805" i="14" s="1"/>
  <c r="G1204" i="4"/>
  <c r="K805" i="14" s="1"/>
  <c r="H1203" i="4"/>
  <c r="L804" i="14" s="1"/>
  <c r="G1203" i="4"/>
  <c r="K804" i="14" s="1"/>
  <c r="H1202" i="4"/>
  <c r="L803" i="14" s="1"/>
  <c r="G1202" i="4"/>
  <c r="K803" i="14" s="1"/>
  <c r="H1201" i="4"/>
  <c r="L802" i="14" s="1"/>
  <c r="G1201" i="4"/>
  <c r="K802" i="14" s="1"/>
  <c r="H1200" i="4"/>
  <c r="G1200" i="4"/>
  <c r="H1199" i="4"/>
  <c r="G1199" i="4"/>
  <c r="H1198" i="4"/>
  <c r="G1198" i="4"/>
  <c r="H1197" i="4"/>
  <c r="L801" i="14" s="1"/>
  <c r="G1197" i="4"/>
  <c r="K801" i="14" s="1"/>
  <c r="C1197" i="4"/>
  <c r="G801" i="14" s="1"/>
  <c r="H1196" i="4"/>
  <c r="L800" i="14" s="1"/>
  <c r="G1196" i="4"/>
  <c r="K800" i="14" s="1"/>
  <c r="C1196" i="4"/>
  <c r="G800" i="14" s="1"/>
  <c r="H1195" i="4"/>
  <c r="L799" i="14" s="1"/>
  <c r="G1195" i="4"/>
  <c r="K799" i="14" s="1"/>
  <c r="C1195" i="4"/>
  <c r="G799" i="14" s="1"/>
  <c r="H1194" i="4"/>
  <c r="L798" i="14" s="1"/>
  <c r="G1194" i="4"/>
  <c r="K798" i="14" s="1"/>
  <c r="C1194" i="4"/>
  <c r="G798" i="14" s="1"/>
  <c r="H1193" i="4"/>
  <c r="L797" i="14" s="1"/>
  <c r="G1193" i="4"/>
  <c r="K797" i="14" s="1"/>
  <c r="C1193" i="4"/>
  <c r="G797" i="14" s="1"/>
  <c r="H1192" i="4"/>
  <c r="L796" i="14" s="1"/>
  <c r="G1192" i="4"/>
  <c r="K796" i="14" s="1"/>
  <c r="C1192" i="4"/>
  <c r="G796" i="14" s="1"/>
  <c r="H1191" i="4"/>
  <c r="L795" i="14" s="1"/>
  <c r="G1191" i="4"/>
  <c r="K795" i="14" s="1"/>
  <c r="C1191" i="4"/>
  <c r="G795" i="14" s="1"/>
  <c r="H1190" i="4"/>
  <c r="L794" i="14" s="1"/>
  <c r="G1190" i="4"/>
  <c r="K794" i="14" s="1"/>
  <c r="C1190" i="4"/>
  <c r="G794" i="14" s="1"/>
  <c r="H1189" i="4"/>
  <c r="L793" i="14" s="1"/>
  <c r="G1189" i="4"/>
  <c r="K793" i="14" s="1"/>
  <c r="C1189" i="4"/>
  <c r="G793" i="14" s="1"/>
  <c r="H1188" i="4"/>
  <c r="L792" i="14" s="1"/>
  <c r="G1188" i="4"/>
  <c r="K792" i="14" s="1"/>
  <c r="C1188" i="4"/>
  <c r="G792" i="14" s="1"/>
  <c r="H1187" i="4"/>
  <c r="L791" i="14" s="1"/>
  <c r="G1187" i="4"/>
  <c r="K791" i="14" s="1"/>
  <c r="C1187" i="4"/>
  <c r="G791" i="14" s="1"/>
  <c r="H1186" i="4"/>
  <c r="L790" i="14" s="1"/>
  <c r="G1186" i="4"/>
  <c r="K790" i="14" s="1"/>
  <c r="C1186" i="4"/>
  <c r="G790" i="14" s="1"/>
  <c r="H1185" i="4"/>
  <c r="L789" i="14" s="1"/>
  <c r="G1185" i="4"/>
  <c r="K789" i="14" s="1"/>
  <c r="C1185" i="4"/>
  <c r="G789" i="14" s="1"/>
  <c r="H1184" i="4"/>
  <c r="L788" i="14" s="1"/>
  <c r="G1184" i="4"/>
  <c r="K788" i="14" s="1"/>
  <c r="C1184" i="4"/>
  <c r="G788" i="14" s="1"/>
  <c r="H1183" i="4"/>
  <c r="L787" i="14" s="1"/>
  <c r="G1183" i="4"/>
  <c r="K787" i="14" s="1"/>
  <c r="C1183" i="4"/>
  <c r="G787" i="14" s="1"/>
  <c r="H1182" i="4"/>
  <c r="L786" i="14" s="1"/>
  <c r="G1182" i="4"/>
  <c r="K786" i="14" s="1"/>
  <c r="C1182" i="4"/>
  <c r="G786" i="14" s="1"/>
  <c r="H1181" i="4"/>
  <c r="L785" i="14" s="1"/>
  <c r="G1181" i="4"/>
  <c r="K785" i="14" s="1"/>
  <c r="C1181" i="4"/>
  <c r="G785" i="14" s="1"/>
  <c r="H1180" i="4"/>
  <c r="G1180" i="4"/>
  <c r="H1179" i="4"/>
  <c r="G1179" i="4"/>
  <c r="H1178" i="4"/>
  <c r="G1178" i="4"/>
  <c r="H1177" i="4"/>
  <c r="L784" i="14" s="1"/>
  <c r="G1177" i="4"/>
  <c r="K784" i="14" s="1"/>
  <c r="H1176" i="4"/>
  <c r="L783" i="14" s="1"/>
  <c r="G1176" i="4"/>
  <c r="K783" i="14" s="1"/>
  <c r="H1175" i="4"/>
  <c r="L782" i="14" s="1"/>
  <c r="G1175" i="4"/>
  <c r="K782" i="14" s="1"/>
  <c r="H1174" i="4"/>
  <c r="L781" i="14" s="1"/>
  <c r="G1174" i="4"/>
  <c r="K781" i="14" s="1"/>
  <c r="H1173" i="4"/>
  <c r="G1173" i="4"/>
  <c r="H1172" i="4"/>
  <c r="G1172" i="4"/>
  <c r="H1171" i="4"/>
  <c r="G1171" i="4"/>
  <c r="H1170" i="4"/>
  <c r="L780" i="14" s="1"/>
  <c r="G1170" i="4"/>
  <c r="K780" i="14" s="1"/>
  <c r="H1169" i="4"/>
  <c r="L779" i="14" s="1"/>
  <c r="G1169" i="4"/>
  <c r="K779" i="14" s="1"/>
  <c r="H1168" i="4"/>
  <c r="L778" i="14" s="1"/>
  <c r="G1168" i="4"/>
  <c r="K778" i="14" s="1"/>
  <c r="H1167" i="4"/>
  <c r="G1167" i="4"/>
  <c r="H1166" i="4"/>
  <c r="G1166" i="4"/>
  <c r="H1165" i="4"/>
  <c r="G1165" i="4"/>
  <c r="H1164" i="4"/>
  <c r="L777" i="14" s="1"/>
  <c r="G1164" i="4"/>
  <c r="K777" i="14" s="1"/>
  <c r="H1163" i="4"/>
  <c r="L776" i="14" s="1"/>
  <c r="G1163" i="4"/>
  <c r="K776" i="14" s="1"/>
  <c r="H1162" i="4"/>
  <c r="G1162" i="4"/>
  <c r="H1161" i="4"/>
  <c r="L775" i="14" s="1"/>
  <c r="G1161" i="4"/>
  <c r="K775" i="14" s="1"/>
  <c r="H1160" i="4"/>
  <c r="G1160" i="4"/>
  <c r="H1159" i="4"/>
  <c r="L774" i="14" s="1"/>
  <c r="G1159" i="4"/>
  <c r="K774" i="14" s="1"/>
  <c r="H1158" i="4"/>
  <c r="L773" i="14" s="1"/>
  <c r="G1158" i="4"/>
  <c r="K773" i="14" s="1"/>
  <c r="H1157" i="4"/>
  <c r="L772" i="14" s="1"/>
  <c r="G1157" i="4"/>
  <c r="K772" i="14" s="1"/>
  <c r="H1156" i="4"/>
  <c r="G1156" i="4"/>
  <c r="H1155" i="4"/>
  <c r="L771" i="14" s="1"/>
  <c r="G1155" i="4"/>
  <c r="K771" i="14" s="1"/>
  <c r="H1154" i="4"/>
  <c r="G1154" i="4"/>
  <c r="H1153" i="4"/>
  <c r="L770" i="14" s="1"/>
  <c r="G1153" i="4"/>
  <c r="K770" i="14" s="1"/>
  <c r="C1153" i="4"/>
  <c r="G770" i="14" s="1"/>
  <c r="H1152" i="4"/>
  <c r="L769" i="14" s="1"/>
  <c r="G1152" i="4"/>
  <c r="K769" i="14" s="1"/>
  <c r="C1152" i="4"/>
  <c r="G769" i="14" s="1"/>
  <c r="H1151" i="4"/>
  <c r="L768" i="14" s="1"/>
  <c r="G1151" i="4"/>
  <c r="K768" i="14" s="1"/>
  <c r="C1151" i="4"/>
  <c r="G768" i="14" s="1"/>
  <c r="H1150" i="4"/>
  <c r="L767" i="14" s="1"/>
  <c r="G1150" i="4"/>
  <c r="K767" i="14" s="1"/>
  <c r="C1150" i="4"/>
  <c r="G767" i="14" s="1"/>
  <c r="H1149" i="4"/>
  <c r="L766" i="14" s="1"/>
  <c r="G1149" i="4"/>
  <c r="K766" i="14" s="1"/>
  <c r="C1149" i="4"/>
  <c r="G766" i="14" s="1"/>
  <c r="H1148" i="4"/>
  <c r="L765" i="14" s="1"/>
  <c r="G1148" i="4"/>
  <c r="K765" i="14" s="1"/>
  <c r="C1148" i="4"/>
  <c r="G765" i="14" s="1"/>
  <c r="H1147" i="4"/>
  <c r="L764" i="14" s="1"/>
  <c r="G1147" i="4"/>
  <c r="K764" i="14" s="1"/>
  <c r="C1147" i="4"/>
  <c r="G764" i="14" s="1"/>
  <c r="H1146" i="4"/>
  <c r="L763" i="14" s="1"/>
  <c r="G1146" i="4"/>
  <c r="K763" i="14" s="1"/>
  <c r="C1146" i="4"/>
  <c r="G763" i="14" s="1"/>
  <c r="H1145" i="4"/>
  <c r="G1145" i="4"/>
  <c r="H1144" i="4"/>
  <c r="L762" i="14" s="1"/>
  <c r="G1144" i="4"/>
  <c r="K762" i="14" s="1"/>
  <c r="C1144" i="4"/>
  <c r="G762" i="14" s="1"/>
  <c r="H1143" i="4"/>
  <c r="L761" i="14" s="1"/>
  <c r="G1143" i="4"/>
  <c r="K761" i="14" s="1"/>
  <c r="C1143" i="4"/>
  <c r="G761" i="14" s="1"/>
  <c r="H1142" i="4"/>
  <c r="G1142" i="4"/>
  <c r="H1141" i="4"/>
  <c r="G1141" i="4"/>
  <c r="H1140" i="4"/>
  <c r="G1140" i="4"/>
  <c r="H1139" i="4"/>
  <c r="L760" i="14" s="1"/>
  <c r="G1139" i="4"/>
  <c r="K760" i="14" s="1"/>
  <c r="C1139" i="4"/>
  <c r="G760" i="14" s="1"/>
  <c r="H1138" i="4"/>
  <c r="L759" i="14" s="1"/>
  <c r="G1138" i="4"/>
  <c r="K759" i="14" s="1"/>
  <c r="C1138" i="4"/>
  <c r="G759" i="14" s="1"/>
  <c r="H1137" i="4"/>
  <c r="L758" i="14" s="1"/>
  <c r="G1137" i="4"/>
  <c r="K758" i="14" s="1"/>
  <c r="C1137" i="4"/>
  <c r="G758" i="14" s="1"/>
  <c r="H1136" i="4"/>
  <c r="L757" i="14" s="1"/>
  <c r="G1136" i="4"/>
  <c r="K757" i="14" s="1"/>
  <c r="C1136" i="4"/>
  <c r="G757" i="14" s="1"/>
  <c r="H1135" i="4"/>
  <c r="L756" i="14" s="1"/>
  <c r="G1135" i="4"/>
  <c r="K756" i="14" s="1"/>
  <c r="C1135" i="4"/>
  <c r="G756" i="14" s="1"/>
  <c r="H1134" i="4"/>
  <c r="L755" i="14" s="1"/>
  <c r="G1134" i="4"/>
  <c r="K755" i="14" s="1"/>
  <c r="C1134" i="4"/>
  <c r="G755" i="14" s="1"/>
  <c r="H1133" i="4"/>
  <c r="G1133" i="4"/>
  <c r="H1132" i="4"/>
  <c r="L754" i="14" s="1"/>
  <c r="G1132" i="4"/>
  <c r="K754" i="14" s="1"/>
  <c r="C1132" i="4"/>
  <c r="G754" i="14" s="1"/>
  <c r="H1131" i="4"/>
  <c r="L753" i="14" s="1"/>
  <c r="G1131" i="4"/>
  <c r="K753" i="14" s="1"/>
  <c r="C1131" i="4"/>
  <c r="G753" i="14" s="1"/>
  <c r="H1130" i="4"/>
  <c r="L752" i="14" s="1"/>
  <c r="G1130" i="4"/>
  <c r="K752" i="14" s="1"/>
  <c r="C1130" i="4"/>
  <c r="G752" i="14" s="1"/>
  <c r="H1129" i="4"/>
  <c r="L751" i="14" s="1"/>
  <c r="G1129" i="4"/>
  <c r="K751" i="14" s="1"/>
  <c r="C1129" i="4"/>
  <c r="G751" i="14" s="1"/>
  <c r="H1128" i="4"/>
  <c r="G1128" i="4"/>
  <c r="H1127" i="4"/>
  <c r="L750" i="14" s="1"/>
  <c r="G1127" i="4"/>
  <c r="K750" i="14" s="1"/>
  <c r="C1127" i="4"/>
  <c r="G750" i="14" s="1"/>
  <c r="H1126" i="4"/>
  <c r="G1126" i="4"/>
  <c r="H1125" i="4"/>
  <c r="L749" i="14" s="1"/>
  <c r="G1125" i="4"/>
  <c r="K749" i="14" s="1"/>
  <c r="C1125" i="4"/>
  <c r="G749" i="14" s="1"/>
  <c r="H1124" i="4"/>
  <c r="L748" i="14" s="1"/>
  <c r="G1124" i="4"/>
  <c r="K748" i="14" s="1"/>
  <c r="C1124" i="4"/>
  <c r="G748" i="14" s="1"/>
  <c r="H1123" i="4"/>
  <c r="L747" i="14" s="1"/>
  <c r="G1123" i="4"/>
  <c r="K747" i="14" s="1"/>
  <c r="C1123" i="4"/>
  <c r="G747" i="14" s="1"/>
  <c r="H1122" i="4"/>
  <c r="L746" i="14" s="1"/>
  <c r="G1122" i="4"/>
  <c r="K746" i="14" s="1"/>
  <c r="C1122" i="4"/>
  <c r="G746" i="14" s="1"/>
  <c r="H1121" i="4"/>
  <c r="L745" i="14" s="1"/>
  <c r="G1121" i="4"/>
  <c r="K745" i="14" s="1"/>
  <c r="C1121" i="4"/>
  <c r="G745" i="14" s="1"/>
  <c r="H1120" i="4"/>
  <c r="L744" i="14" s="1"/>
  <c r="G1120" i="4"/>
  <c r="K744" i="14" s="1"/>
  <c r="C1120" i="4"/>
  <c r="G744" i="14" s="1"/>
  <c r="H1119" i="4"/>
  <c r="L743" i="14" s="1"/>
  <c r="G1119" i="4"/>
  <c r="K743" i="14" s="1"/>
  <c r="C1119" i="4"/>
  <c r="G743" i="14" s="1"/>
  <c r="H1118" i="4"/>
  <c r="G1118" i="4"/>
  <c r="H1117" i="4"/>
  <c r="L742" i="14" s="1"/>
  <c r="G1117" i="4"/>
  <c r="K742" i="14" s="1"/>
  <c r="C1117" i="4"/>
  <c r="G742" i="14" s="1"/>
  <c r="H1116" i="4"/>
  <c r="L741" i="14" s="1"/>
  <c r="G1116" i="4"/>
  <c r="K741" i="14" s="1"/>
  <c r="C1116" i="4"/>
  <c r="G741" i="14" s="1"/>
  <c r="H1115" i="4"/>
  <c r="L740" i="14" s="1"/>
  <c r="G1115" i="4"/>
  <c r="K740" i="14" s="1"/>
  <c r="C1115" i="4"/>
  <c r="G740" i="14" s="1"/>
  <c r="H1114" i="4"/>
  <c r="L739" i="14" s="1"/>
  <c r="G1114" i="4"/>
  <c r="K739" i="14" s="1"/>
  <c r="C1114" i="4"/>
  <c r="G739" i="14" s="1"/>
  <c r="H1113" i="4"/>
  <c r="G1113" i="4"/>
  <c r="H1112" i="4"/>
  <c r="L738" i="14" s="1"/>
  <c r="G1112" i="4"/>
  <c r="K738" i="14" s="1"/>
  <c r="C1112" i="4"/>
  <c r="G738" i="14" s="1"/>
  <c r="H1111" i="4"/>
  <c r="L737" i="14" s="1"/>
  <c r="G1111" i="4"/>
  <c r="K737" i="14" s="1"/>
  <c r="C1111" i="4"/>
  <c r="G737" i="14" s="1"/>
  <c r="H1110" i="4"/>
  <c r="L736" i="14" s="1"/>
  <c r="G1110" i="4"/>
  <c r="K736" i="14" s="1"/>
  <c r="C1110" i="4"/>
  <c r="G736" i="14" s="1"/>
  <c r="H1109" i="4"/>
  <c r="G1109" i="4"/>
  <c r="H1108" i="4"/>
  <c r="L735" i="14" s="1"/>
  <c r="G1108" i="4"/>
  <c r="K735" i="14" s="1"/>
  <c r="C1108" i="4"/>
  <c r="G735" i="14" s="1"/>
  <c r="H1107" i="4"/>
  <c r="L734" i="14" s="1"/>
  <c r="G1107" i="4"/>
  <c r="K734" i="14" s="1"/>
  <c r="C1107" i="4"/>
  <c r="G734" i="14" s="1"/>
  <c r="H1106" i="4"/>
  <c r="L733" i="14" s="1"/>
  <c r="G1106" i="4"/>
  <c r="K733" i="14" s="1"/>
  <c r="C1106" i="4"/>
  <c r="G733" i="14" s="1"/>
  <c r="H1105" i="4"/>
  <c r="G1105" i="4"/>
  <c r="H1104" i="4"/>
  <c r="G1104" i="4"/>
  <c r="H1103" i="4"/>
  <c r="G1103" i="4"/>
  <c r="H1102" i="4"/>
  <c r="L732" i="14" s="1"/>
  <c r="G1102" i="4"/>
  <c r="K732" i="14" s="1"/>
  <c r="H1101" i="4"/>
  <c r="G1101" i="4"/>
  <c r="H1100" i="4"/>
  <c r="G1100" i="4"/>
  <c r="H1099" i="4"/>
  <c r="G1099" i="4"/>
  <c r="H1098" i="4"/>
  <c r="L731" i="14" s="1"/>
  <c r="G1098" i="4"/>
  <c r="K731" i="14" s="1"/>
  <c r="H1097" i="4"/>
  <c r="G1097" i="4"/>
  <c r="H1096" i="4"/>
  <c r="G1096" i="4"/>
  <c r="H1095" i="4"/>
  <c r="G1095" i="4"/>
  <c r="H1094" i="4"/>
  <c r="L730" i="14" s="1"/>
  <c r="G1094" i="4"/>
  <c r="K730" i="14" s="1"/>
  <c r="H1093" i="4"/>
  <c r="G1093" i="4"/>
  <c r="H1092" i="4"/>
  <c r="G1092" i="4"/>
  <c r="H1091" i="4"/>
  <c r="G1091" i="4"/>
  <c r="H1090" i="4"/>
  <c r="L729" i="14" s="1"/>
  <c r="G1090" i="4"/>
  <c r="K729" i="14" s="1"/>
  <c r="D1090" i="4"/>
  <c r="H729" i="14" s="1"/>
  <c r="C1090" i="4"/>
  <c r="G729" i="14" s="1"/>
  <c r="H1089" i="4"/>
  <c r="L728" i="14" s="1"/>
  <c r="G1089" i="4"/>
  <c r="K728" i="14" s="1"/>
  <c r="D1089" i="4"/>
  <c r="H728" i="14" s="1"/>
  <c r="C1089" i="4"/>
  <c r="G728" i="14" s="1"/>
  <c r="H1088" i="4"/>
  <c r="L727" i="14" s="1"/>
  <c r="G1088" i="4"/>
  <c r="K727" i="14" s="1"/>
  <c r="D1088" i="4"/>
  <c r="H727" i="14" s="1"/>
  <c r="C1088" i="4"/>
  <c r="G727" i="14" s="1"/>
  <c r="H1087" i="4"/>
  <c r="L726" i="14" s="1"/>
  <c r="G1087" i="4"/>
  <c r="K726" i="14" s="1"/>
  <c r="D1087" i="4"/>
  <c r="H726" i="14" s="1"/>
  <c r="C1087" i="4"/>
  <c r="G726" i="14" s="1"/>
  <c r="H1086" i="4"/>
  <c r="L725" i="14" s="1"/>
  <c r="G1086" i="4"/>
  <c r="K725" i="14" s="1"/>
  <c r="D1086" i="4"/>
  <c r="H725" i="14" s="1"/>
  <c r="C1086" i="4"/>
  <c r="G725" i="14" s="1"/>
  <c r="H1085" i="4"/>
  <c r="L724" i="14" s="1"/>
  <c r="G1085" i="4"/>
  <c r="K724" i="14" s="1"/>
  <c r="D1085" i="4"/>
  <c r="H724" i="14" s="1"/>
  <c r="C1085" i="4"/>
  <c r="G724" i="14" s="1"/>
  <c r="H1084" i="4"/>
  <c r="L723" i="14" s="1"/>
  <c r="G1084" i="4"/>
  <c r="K723" i="14" s="1"/>
  <c r="D1084" i="4"/>
  <c r="H723" i="14" s="1"/>
  <c r="C1084" i="4"/>
  <c r="G723" i="14" s="1"/>
  <c r="H1083" i="4"/>
  <c r="L722" i="14" s="1"/>
  <c r="G1083" i="4"/>
  <c r="K722" i="14" s="1"/>
  <c r="D1083" i="4"/>
  <c r="H722" i="14" s="1"/>
  <c r="C1083" i="4"/>
  <c r="G722" i="14" s="1"/>
  <c r="H1082" i="4"/>
  <c r="L721" i="14" s="1"/>
  <c r="G1082" i="4"/>
  <c r="K721" i="14" s="1"/>
  <c r="D1082" i="4"/>
  <c r="H721" i="14" s="1"/>
  <c r="C1082" i="4"/>
  <c r="G721" i="14" s="1"/>
  <c r="H1081" i="4"/>
  <c r="L720" i="14" s="1"/>
  <c r="G1081" i="4"/>
  <c r="K720" i="14" s="1"/>
  <c r="D1081" i="4"/>
  <c r="H720" i="14" s="1"/>
  <c r="C1081" i="4"/>
  <c r="G720" i="14" s="1"/>
  <c r="H1080" i="4"/>
  <c r="L719" i="14" s="1"/>
  <c r="G1080" i="4"/>
  <c r="K719" i="14" s="1"/>
  <c r="D1080" i="4"/>
  <c r="H719" i="14" s="1"/>
  <c r="C1080" i="4"/>
  <c r="G719" i="14" s="1"/>
  <c r="H1079" i="4"/>
  <c r="L718" i="14" s="1"/>
  <c r="G1079" i="4"/>
  <c r="K718" i="14" s="1"/>
  <c r="D1079" i="4"/>
  <c r="H718" i="14" s="1"/>
  <c r="C1079" i="4"/>
  <c r="G718" i="14" s="1"/>
  <c r="H1078" i="4"/>
  <c r="L717" i="14" s="1"/>
  <c r="G1078" i="4"/>
  <c r="K717" i="14" s="1"/>
  <c r="D1078" i="4"/>
  <c r="H717" i="14" s="1"/>
  <c r="C1078" i="4"/>
  <c r="G717" i="14" s="1"/>
  <c r="H1077" i="4"/>
  <c r="L716" i="14" s="1"/>
  <c r="G1077" i="4"/>
  <c r="K716" i="14" s="1"/>
  <c r="D1077" i="4"/>
  <c r="H716" i="14" s="1"/>
  <c r="C1077" i="4"/>
  <c r="G716" i="14" s="1"/>
  <c r="H1076" i="4"/>
  <c r="L715" i="14" s="1"/>
  <c r="G1076" i="4"/>
  <c r="K715" i="14" s="1"/>
  <c r="D1076" i="4"/>
  <c r="H715" i="14" s="1"/>
  <c r="C1076" i="4"/>
  <c r="G715" i="14" s="1"/>
  <c r="H1075" i="4"/>
  <c r="L714" i="14" s="1"/>
  <c r="G1075" i="4"/>
  <c r="K714" i="14" s="1"/>
  <c r="D1075" i="4"/>
  <c r="H714" i="14" s="1"/>
  <c r="C1075" i="4"/>
  <c r="G714" i="14" s="1"/>
  <c r="H1074" i="4"/>
  <c r="G1074" i="4"/>
  <c r="H1073" i="4"/>
  <c r="G1073" i="4"/>
  <c r="H1072" i="4"/>
  <c r="G1072" i="4"/>
  <c r="H1071" i="4"/>
  <c r="L713" i="14" s="1"/>
  <c r="G1071" i="4"/>
  <c r="K713" i="14" s="1"/>
  <c r="C1071" i="4"/>
  <c r="G713" i="14" s="1"/>
  <c r="H1070" i="4"/>
  <c r="L712" i="14" s="1"/>
  <c r="G1070" i="4"/>
  <c r="K712" i="14" s="1"/>
  <c r="D1070" i="4"/>
  <c r="H712" i="14" s="1"/>
  <c r="C1070" i="4"/>
  <c r="G712" i="14" s="1"/>
  <c r="H1069" i="4"/>
  <c r="L711" i="14" s="1"/>
  <c r="G1069" i="4"/>
  <c r="K711" i="14" s="1"/>
  <c r="D1069" i="4"/>
  <c r="H711" i="14" s="1"/>
  <c r="C1069" i="4"/>
  <c r="G711" i="14" s="1"/>
  <c r="H1068" i="4"/>
  <c r="L710" i="14" s="1"/>
  <c r="G1068" i="4"/>
  <c r="K710" i="14" s="1"/>
  <c r="D1068" i="4"/>
  <c r="H710" i="14" s="1"/>
  <c r="C1068" i="4"/>
  <c r="G710" i="14" s="1"/>
  <c r="H1067" i="4"/>
  <c r="L709" i="14" s="1"/>
  <c r="G1067" i="4"/>
  <c r="K709" i="14" s="1"/>
  <c r="D1067" i="4"/>
  <c r="H709" i="14" s="1"/>
  <c r="C1067" i="4"/>
  <c r="G709" i="14" s="1"/>
  <c r="H1066" i="4"/>
  <c r="L708" i="14" s="1"/>
  <c r="G1066" i="4"/>
  <c r="K708" i="14" s="1"/>
  <c r="D1066" i="4"/>
  <c r="H708" i="14" s="1"/>
  <c r="C1066" i="4"/>
  <c r="G708" i="14" s="1"/>
  <c r="H1065" i="4"/>
  <c r="L707" i="14" s="1"/>
  <c r="G1065" i="4"/>
  <c r="K707" i="14" s="1"/>
  <c r="D1065" i="4"/>
  <c r="H707" i="14" s="1"/>
  <c r="C1065" i="4"/>
  <c r="G707" i="14" s="1"/>
  <c r="H1064" i="4"/>
  <c r="L706" i="14" s="1"/>
  <c r="G1064" i="4"/>
  <c r="K706" i="14" s="1"/>
  <c r="D1064" i="4"/>
  <c r="H706" i="14" s="1"/>
  <c r="C1064" i="4"/>
  <c r="G706" i="14" s="1"/>
  <c r="H1063" i="4"/>
  <c r="L705" i="14" s="1"/>
  <c r="G1063" i="4"/>
  <c r="K705" i="14" s="1"/>
  <c r="D1063" i="4"/>
  <c r="H705" i="14" s="1"/>
  <c r="C1063" i="4"/>
  <c r="G705" i="14" s="1"/>
  <c r="H1062" i="4"/>
  <c r="G1062" i="4"/>
  <c r="H1061" i="4"/>
  <c r="G1061" i="4"/>
  <c r="H1060" i="4"/>
  <c r="G1060" i="4"/>
  <c r="H1059" i="4"/>
  <c r="G1059" i="4"/>
  <c r="H1058" i="4"/>
  <c r="G1058" i="4"/>
  <c r="H1057" i="4"/>
  <c r="G1057" i="4"/>
  <c r="H1056" i="4"/>
  <c r="G1056" i="4"/>
  <c r="H1055" i="4"/>
  <c r="L704" i="14" s="1"/>
  <c r="G1055" i="4"/>
  <c r="K704" i="14" s="1"/>
  <c r="D1055" i="4"/>
  <c r="H704" i="14" s="1"/>
  <c r="C1055" i="4"/>
  <c r="G704" i="14" s="1"/>
  <c r="H1054" i="4"/>
  <c r="L703" i="14" s="1"/>
  <c r="G1054" i="4"/>
  <c r="K703" i="14" s="1"/>
  <c r="D1054" i="4"/>
  <c r="H703" i="14" s="1"/>
  <c r="C1054" i="4"/>
  <c r="G703" i="14" s="1"/>
  <c r="H1053" i="4"/>
  <c r="L702" i="14" s="1"/>
  <c r="G1053" i="4"/>
  <c r="K702" i="14" s="1"/>
  <c r="D1053" i="4"/>
  <c r="H702" i="14" s="1"/>
  <c r="C1053" i="4"/>
  <c r="G702" i="14" s="1"/>
  <c r="H1052" i="4"/>
  <c r="G1052" i="4"/>
  <c r="H1051" i="4"/>
  <c r="G1051" i="4"/>
  <c r="H1050" i="4"/>
  <c r="G1050" i="4"/>
  <c r="H1049" i="4"/>
  <c r="L701" i="14" s="1"/>
  <c r="G1049" i="4"/>
  <c r="K701" i="14" s="1"/>
  <c r="D1049" i="4"/>
  <c r="H701" i="14" s="1"/>
  <c r="C1049" i="4"/>
  <c r="G701" i="14" s="1"/>
  <c r="H1048" i="4"/>
  <c r="L700" i="14" s="1"/>
  <c r="G1048" i="4"/>
  <c r="K700" i="14" s="1"/>
  <c r="D1048" i="4"/>
  <c r="H700" i="14" s="1"/>
  <c r="C1048" i="4"/>
  <c r="G700" i="14" s="1"/>
  <c r="H1047" i="4"/>
  <c r="L699" i="14" s="1"/>
  <c r="G1047" i="4"/>
  <c r="K699" i="14" s="1"/>
  <c r="D1047" i="4"/>
  <c r="H699" i="14" s="1"/>
  <c r="C1047" i="4"/>
  <c r="G699" i="14" s="1"/>
  <c r="H1046" i="4"/>
  <c r="L698" i="14" s="1"/>
  <c r="G1046" i="4"/>
  <c r="K698" i="14" s="1"/>
  <c r="D1046" i="4"/>
  <c r="H698" i="14" s="1"/>
  <c r="C1046" i="4"/>
  <c r="G698" i="14" s="1"/>
  <c r="H1045" i="4"/>
  <c r="L697" i="14" s="1"/>
  <c r="G1045" i="4"/>
  <c r="K697" i="14" s="1"/>
  <c r="D1045" i="4"/>
  <c r="H697" i="14" s="1"/>
  <c r="C1045" i="4"/>
  <c r="G697" i="14" s="1"/>
  <c r="H1044" i="4"/>
  <c r="L696" i="14" s="1"/>
  <c r="G1044" i="4"/>
  <c r="K696" i="14" s="1"/>
  <c r="D1044" i="4"/>
  <c r="H696" i="14" s="1"/>
  <c r="C1044" i="4"/>
  <c r="G696" i="14" s="1"/>
  <c r="H1043" i="4"/>
  <c r="L695" i="14" s="1"/>
  <c r="G1043" i="4"/>
  <c r="K695" i="14" s="1"/>
  <c r="D1043" i="4"/>
  <c r="H695" i="14" s="1"/>
  <c r="C1043" i="4"/>
  <c r="G695" i="14" s="1"/>
  <c r="H1042" i="4"/>
  <c r="L694" i="14" s="1"/>
  <c r="G1042" i="4"/>
  <c r="K694" i="14" s="1"/>
  <c r="D1042" i="4"/>
  <c r="H694" i="14" s="1"/>
  <c r="C1042" i="4"/>
  <c r="G694" i="14" s="1"/>
  <c r="H1041" i="4"/>
  <c r="L693" i="14" s="1"/>
  <c r="G1041" i="4"/>
  <c r="K693" i="14" s="1"/>
  <c r="D1041" i="4"/>
  <c r="H693" i="14" s="1"/>
  <c r="C1041" i="4"/>
  <c r="G693" i="14" s="1"/>
  <c r="H1040" i="4"/>
  <c r="G1040" i="4"/>
  <c r="H1039" i="4"/>
  <c r="G1039" i="4"/>
  <c r="H1038" i="4"/>
  <c r="G1038" i="4"/>
  <c r="H1037" i="4"/>
  <c r="L692" i="14" s="1"/>
  <c r="G1037" i="4"/>
  <c r="K692" i="14" s="1"/>
  <c r="D1037" i="4"/>
  <c r="H692" i="14" s="1"/>
  <c r="C1037" i="4"/>
  <c r="G692" i="14" s="1"/>
  <c r="H1036" i="4"/>
  <c r="L691" i="14" s="1"/>
  <c r="G1036" i="4"/>
  <c r="K691" i="14" s="1"/>
  <c r="D1036" i="4"/>
  <c r="H691" i="14" s="1"/>
  <c r="C1036" i="4"/>
  <c r="G691" i="14" s="1"/>
  <c r="H1035" i="4"/>
  <c r="L690" i="14" s="1"/>
  <c r="G1035" i="4"/>
  <c r="K690" i="14" s="1"/>
  <c r="D1035" i="4"/>
  <c r="H690" i="14" s="1"/>
  <c r="C1035" i="4"/>
  <c r="G690" i="14" s="1"/>
  <c r="H1034" i="4"/>
  <c r="L689" i="14" s="1"/>
  <c r="G1034" i="4"/>
  <c r="K689" i="14" s="1"/>
  <c r="D1034" i="4"/>
  <c r="H689" i="14" s="1"/>
  <c r="C1034" i="4"/>
  <c r="G689" i="14" s="1"/>
  <c r="H1033" i="4"/>
  <c r="G1033" i="4"/>
  <c r="H1032" i="4"/>
  <c r="G1032" i="4"/>
  <c r="H1031" i="4"/>
  <c r="G1031" i="4"/>
  <c r="H1030" i="4"/>
  <c r="L688" i="14" s="1"/>
  <c r="G1030" i="4"/>
  <c r="K688" i="14" s="1"/>
  <c r="H1029" i="4"/>
  <c r="L687" i="14" s="1"/>
  <c r="G1029" i="4"/>
  <c r="K687" i="14" s="1"/>
  <c r="H1028" i="4"/>
  <c r="L686" i="14" s="1"/>
  <c r="G1028" i="4"/>
  <c r="K686" i="14" s="1"/>
  <c r="H1027" i="4"/>
  <c r="L685" i="14" s="1"/>
  <c r="G1027" i="4"/>
  <c r="K685" i="14" s="1"/>
  <c r="H1026" i="4"/>
  <c r="L684" i="14" s="1"/>
  <c r="G1026" i="4"/>
  <c r="K684" i="14" s="1"/>
  <c r="H1025" i="4"/>
  <c r="L683" i="14" s="1"/>
  <c r="G1025" i="4"/>
  <c r="K683" i="14" s="1"/>
  <c r="H1024" i="4"/>
  <c r="G1024" i="4"/>
  <c r="H1023" i="4"/>
  <c r="G1023" i="4"/>
  <c r="H1022" i="4"/>
  <c r="G1022" i="4"/>
  <c r="H1021" i="4"/>
  <c r="L682" i="14" s="1"/>
  <c r="G1021" i="4"/>
  <c r="K682" i="14" s="1"/>
  <c r="H1020" i="4"/>
  <c r="L681" i="14" s="1"/>
  <c r="G1020" i="4"/>
  <c r="K681" i="14" s="1"/>
  <c r="H1019" i="4"/>
  <c r="L680" i="14" s="1"/>
  <c r="G1019" i="4"/>
  <c r="K680" i="14" s="1"/>
  <c r="H1018" i="4"/>
  <c r="L679" i="14" s="1"/>
  <c r="G1018" i="4"/>
  <c r="K679" i="14" s="1"/>
  <c r="H1017" i="4"/>
  <c r="G1017" i="4"/>
  <c r="H1016" i="4"/>
  <c r="G1016" i="4"/>
  <c r="H1015" i="4"/>
  <c r="G1015" i="4"/>
  <c r="H1014" i="4"/>
  <c r="L678" i="14" s="1"/>
  <c r="G1014" i="4"/>
  <c r="K678" i="14" s="1"/>
  <c r="H1013" i="4"/>
  <c r="G1013" i="4"/>
  <c r="H1012" i="4"/>
  <c r="L677" i="14" s="1"/>
  <c r="G1012" i="4"/>
  <c r="K677" i="14" s="1"/>
  <c r="H1011" i="4"/>
  <c r="G1011" i="4"/>
  <c r="H1010" i="4"/>
  <c r="L676" i="14" s="1"/>
  <c r="G1010" i="4"/>
  <c r="K676" i="14" s="1"/>
  <c r="H1009" i="4"/>
  <c r="L675" i="14" s="1"/>
  <c r="G1009" i="4"/>
  <c r="K675" i="14" s="1"/>
  <c r="H1008" i="4"/>
  <c r="G1008" i="4"/>
  <c r="H1007" i="4"/>
  <c r="L674" i="14" s="1"/>
  <c r="G1007" i="4"/>
  <c r="K674" i="14" s="1"/>
  <c r="H1006" i="4"/>
  <c r="L673" i="14" s="1"/>
  <c r="G1006" i="4"/>
  <c r="K673" i="14" s="1"/>
  <c r="H1005" i="4"/>
  <c r="L672" i="14" s="1"/>
  <c r="G1005" i="4"/>
  <c r="K672" i="14" s="1"/>
  <c r="H1004" i="4"/>
  <c r="L671" i="14" s="1"/>
  <c r="G1004" i="4"/>
  <c r="K671" i="14" s="1"/>
  <c r="H1003" i="4"/>
  <c r="G1003" i="4"/>
  <c r="H1002" i="4"/>
  <c r="L670" i="14" s="1"/>
  <c r="G1002" i="4"/>
  <c r="K670" i="14" s="1"/>
  <c r="H1001" i="4"/>
  <c r="L669" i="14" s="1"/>
  <c r="G1001" i="4"/>
  <c r="K669" i="14" s="1"/>
  <c r="H1000" i="4"/>
  <c r="L668" i="14" s="1"/>
  <c r="G1000" i="4"/>
  <c r="K668" i="14" s="1"/>
  <c r="H999" i="4"/>
  <c r="L667" i="14" s="1"/>
  <c r="G999" i="4"/>
  <c r="K667" i="14" s="1"/>
  <c r="H998" i="4"/>
  <c r="L666" i="14" s="1"/>
  <c r="G998" i="4"/>
  <c r="K666" i="14" s="1"/>
  <c r="H997" i="4"/>
  <c r="L665" i="14" s="1"/>
  <c r="G997" i="4"/>
  <c r="K665" i="14" s="1"/>
  <c r="H996" i="4"/>
  <c r="L664" i="14" s="1"/>
  <c r="G996" i="4"/>
  <c r="K664" i="14" s="1"/>
  <c r="H995" i="4"/>
  <c r="L663" i="14" s="1"/>
  <c r="G995" i="4"/>
  <c r="K663" i="14" s="1"/>
  <c r="H994" i="4"/>
  <c r="L662" i="14" s="1"/>
  <c r="G994" i="4"/>
  <c r="K662" i="14" s="1"/>
  <c r="H993" i="4"/>
  <c r="L661" i="14" s="1"/>
  <c r="G993" i="4"/>
  <c r="K661" i="14" s="1"/>
  <c r="H992" i="4"/>
  <c r="G992" i="4"/>
  <c r="H991" i="4"/>
  <c r="L660" i="14" s="1"/>
  <c r="G991" i="4"/>
  <c r="K660" i="14" s="1"/>
  <c r="H990" i="4"/>
  <c r="L659" i="14" s="1"/>
  <c r="G990" i="4"/>
  <c r="K659" i="14" s="1"/>
  <c r="H989" i="4"/>
  <c r="L658" i="14" s="1"/>
  <c r="G989" i="4"/>
  <c r="K658" i="14" s="1"/>
  <c r="H988" i="4"/>
  <c r="L657" i="14" s="1"/>
  <c r="G988" i="4"/>
  <c r="K657" i="14" s="1"/>
  <c r="H987" i="4"/>
  <c r="L656" i="14" s="1"/>
  <c r="G987" i="4"/>
  <c r="K656" i="14" s="1"/>
  <c r="H986" i="4"/>
  <c r="G986" i="4"/>
  <c r="H985" i="4"/>
  <c r="G985" i="4"/>
  <c r="H984" i="4"/>
  <c r="G984" i="4"/>
  <c r="H983" i="4"/>
  <c r="L655" i="14" s="1"/>
  <c r="G983" i="4"/>
  <c r="K655" i="14" s="1"/>
  <c r="H982" i="4"/>
  <c r="G982" i="4"/>
  <c r="H981" i="4"/>
  <c r="G981" i="4"/>
  <c r="H980" i="4"/>
  <c r="G980" i="4"/>
  <c r="H979" i="4"/>
  <c r="L654" i="14" s="1"/>
  <c r="G979" i="4"/>
  <c r="K654" i="14" s="1"/>
  <c r="D979" i="4"/>
  <c r="H654" i="14" s="1"/>
  <c r="C979" i="4"/>
  <c r="G654" i="14" s="1"/>
  <c r="H978" i="4"/>
  <c r="L653" i="14" s="1"/>
  <c r="G978" i="4"/>
  <c r="K653" i="14" s="1"/>
  <c r="D978" i="4"/>
  <c r="H653" i="14" s="1"/>
  <c r="C978" i="4"/>
  <c r="G653" i="14" s="1"/>
  <c r="H977" i="4"/>
  <c r="L652" i="14" s="1"/>
  <c r="G977" i="4"/>
  <c r="K652" i="14" s="1"/>
  <c r="D977" i="4"/>
  <c r="H652" i="14" s="1"/>
  <c r="C977" i="4"/>
  <c r="G652" i="14" s="1"/>
  <c r="H976" i="4"/>
  <c r="L651" i="14" s="1"/>
  <c r="G976" i="4"/>
  <c r="K651" i="14" s="1"/>
  <c r="D976" i="4"/>
  <c r="H651" i="14" s="1"/>
  <c r="C976" i="4"/>
  <c r="G651" i="14" s="1"/>
  <c r="H975" i="4"/>
  <c r="L650" i="14" s="1"/>
  <c r="G975" i="4"/>
  <c r="K650" i="14" s="1"/>
  <c r="D975" i="4"/>
  <c r="H650" i="14" s="1"/>
  <c r="C975" i="4"/>
  <c r="G650" i="14" s="1"/>
  <c r="H974" i="4"/>
  <c r="L649" i="14" s="1"/>
  <c r="G974" i="4"/>
  <c r="K649" i="14" s="1"/>
  <c r="D974" i="4"/>
  <c r="H649" i="14" s="1"/>
  <c r="C974" i="4"/>
  <c r="G649" i="14" s="1"/>
  <c r="H973" i="4"/>
  <c r="L648" i="14" s="1"/>
  <c r="G973" i="4"/>
  <c r="K648" i="14" s="1"/>
  <c r="D973" i="4"/>
  <c r="H648" i="14" s="1"/>
  <c r="C973" i="4"/>
  <c r="G648" i="14" s="1"/>
  <c r="H972" i="4"/>
  <c r="L647" i="14" s="1"/>
  <c r="G972" i="4"/>
  <c r="K647" i="14" s="1"/>
  <c r="D972" i="4"/>
  <c r="H647" i="14" s="1"/>
  <c r="C972" i="4"/>
  <c r="G647" i="14" s="1"/>
  <c r="H971" i="4"/>
  <c r="L646" i="14" s="1"/>
  <c r="G971" i="4"/>
  <c r="K646" i="14" s="1"/>
  <c r="D971" i="4"/>
  <c r="H646" i="14" s="1"/>
  <c r="C971" i="4"/>
  <c r="G646" i="14" s="1"/>
  <c r="H970" i="4"/>
  <c r="L645" i="14" s="1"/>
  <c r="G970" i="4"/>
  <c r="K645" i="14" s="1"/>
  <c r="D970" i="4"/>
  <c r="H645" i="14" s="1"/>
  <c r="C970" i="4"/>
  <c r="G645" i="14" s="1"/>
  <c r="H969" i="4"/>
  <c r="G969" i="4"/>
  <c r="H968" i="4"/>
  <c r="G968" i="4"/>
  <c r="H967" i="4"/>
  <c r="G967" i="4"/>
  <c r="H966" i="4"/>
  <c r="L644" i="14" s="1"/>
  <c r="G966" i="4"/>
  <c r="K644" i="14" s="1"/>
  <c r="H965" i="4"/>
  <c r="L643" i="14" s="1"/>
  <c r="G965" i="4"/>
  <c r="K643" i="14" s="1"/>
  <c r="H964" i="4"/>
  <c r="L642" i="14" s="1"/>
  <c r="G964" i="4"/>
  <c r="K642" i="14" s="1"/>
  <c r="H963" i="4"/>
  <c r="L641" i="14" s="1"/>
  <c r="G963" i="4"/>
  <c r="K641" i="14" s="1"/>
  <c r="H962" i="4"/>
  <c r="L640" i="14" s="1"/>
  <c r="G962" i="4"/>
  <c r="K640" i="14" s="1"/>
  <c r="H961" i="4"/>
  <c r="G961" i="4"/>
  <c r="H960" i="4"/>
  <c r="G960" i="4"/>
  <c r="H959" i="4"/>
  <c r="G959" i="4"/>
  <c r="H958" i="4"/>
  <c r="L639" i="14" s="1"/>
  <c r="G958" i="4"/>
  <c r="K639" i="14" s="1"/>
  <c r="D958" i="4"/>
  <c r="H639" i="14" s="1"/>
  <c r="C958" i="4"/>
  <c r="G639" i="14" s="1"/>
  <c r="H957" i="4"/>
  <c r="L638" i="14" s="1"/>
  <c r="G957" i="4"/>
  <c r="K638" i="14" s="1"/>
  <c r="D957" i="4"/>
  <c r="H638" i="14" s="1"/>
  <c r="C957" i="4"/>
  <c r="G638" i="14" s="1"/>
  <c r="H956" i="4"/>
  <c r="L637" i="14" s="1"/>
  <c r="G956" i="4"/>
  <c r="K637" i="14" s="1"/>
  <c r="D956" i="4"/>
  <c r="H637" i="14" s="1"/>
  <c r="C956" i="4"/>
  <c r="G637" i="14" s="1"/>
  <c r="H955" i="4"/>
  <c r="L636" i="14" s="1"/>
  <c r="G955" i="4"/>
  <c r="K636" i="14" s="1"/>
  <c r="D955" i="4"/>
  <c r="H636" i="14" s="1"/>
  <c r="C955" i="4"/>
  <c r="G636" i="14" s="1"/>
  <c r="H954" i="4"/>
  <c r="G954" i="4"/>
  <c r="H953" i="4"/>
  <c r="G953" i="4"/>
  <c r="H952" i="4"/>
  <c r="G952" i="4"/>
  <c r="H951" i="4"/>
  <c r="L635" i="14" s="1"/>
  <c r="G951" i="4"/>
  <c r="K635" i="14" s="1"/>
  <c r="D951" i="4"/>
  <c r="H635" i="14" s="1"/>
  <c r="C951" i="4"/>
  <c r="G635" i="14" s="1"/>
  <c r="H950" i="4"/>
  <c r="L634" i="14" s="1"/>
  <c r="G950" i="4"/>
  <c r="K634" i="14" s="1"/>
  <c r="D950" i="4"/>
  <c r="H634" i="14" s="1"/>
  <c r="C950" i="4"/>
  <c r="G634" i="14" s="1"/>
  <c r="H949" i="4"/>
  <c r="L633" i="14" s="1"/>
  <c r="G949" i="4"/>
  <c r="K633" i="14" s="1"/>
  <c r="D949" i="4"/>
  <c r="H633" i="14" s="1"/>
  <c r="C949" i="4"/>
  <c r="G633" i="14" s="1"/>
  <c r="H948" i="4"/>
  <c r="L632" i="14" s="1"/>
  <c r="G948" i="4"/>
  <c r="K632" i="14" s="1"/>
  <c r="D948" i="4"/>
  <c r="H632" i="14" s="1"/>
  <c r="C948" i="4"/>
  <c r="G632" i="14" s="1"/>
  <c r="H947" i="4"/>
  <c r="L631" i="14" s="1"/>
  <c r="G947" i="4"/>
  <c r="K631" i="14" s="1"/>
  <c r="D947" i="4"/>
  <c r="H631" i="14" s="1"/>
  <c r="C947" i="4"/>
  <c r="G631" i="14" s="1"/>
  <c r="H946" i="4"/>
  <c r="L630" i="14" s="1"/>
  <c r="G946" i="4"/>
  <c r="K630" i="14" s="1"/>
  <c r="D946" i="4"/>
  <c r="H630" i="14" s="1"/>
  <c r="C946" i="4"/>
  <c r="G630" i="14" s="1"/>
  <c r="H945" i="4"/>
  <c r="L629" i="14" s="1"/>
  <c r="G945" i="4"/>
  <c r="K629" i="14" s="1"/>
  <c r="D945" i="4"/>
  <c r="H629" i="14" s="1"/>
  <c r="C945" i="4"/>
  <c r="G629" i="14" s="1"/>
  <c r="H944" i="4"/>
  <c r="L628" i="14" s="1"/>
  <c r="G944" i="4"/>
  <c r="K628" i="14" s="1"/>
  <c r="D944" i="4"/>
  <c r="H628" i="14" s="1"/>
  <c r="C944" i="4"/>
  <c r="G628" i="14" s="1"/>
  <c r="H943" i="4"/>
  <c r="L627" i="14" s="1"/>
  <c r="G943" i="4"/>
  <c r="K627" i="14" s="1"/>
  <c r="D943" i="4"/>
  <c r="H627" i="14" s="1"/>
  <c r="C943" i="4"/>
  <c r="G627" i="14" s="1"/>
  <c r="H942" i="4"/>
  <c r="L626" i="14" s="1"/>
  <c r="G942" i="4"/>
  <c r="K626" i="14" s="1"/>
  <c r="D942" i="4"/>
  <c r="H626" i="14" s="1"/>
  <c r="C942" i="4"/>
  <c r="G626" i="14" s="1"/>
  <c r="H941" i="4"/>
  <c r="L625" i="14" s="1"/>
  <c r="G941" i="4"/>
  <c r="K625" i="14" s="1"/>
  <c r="D941" i="4"/>
  <c r="H625" i="14" s="1"/>
  <c r="C941" i="4"/>
  <c r="G625" i="14" s="1"/>
  <c r="H940" i="4"/>
  <c r="L624" i="14" s="1"/>
  <c r="G940" i="4"/>
  <c r="K624" i="14" s="1"/>
  <c r="D940" i="4"/>
  <c r="H624" i="14" s="1"/>
  <c r="C940" i="4"/>
  <c r="G624" i="14" s="1"/>
  <c r="H939" i="4"/>
  <c r="L623" i="14" s="1"/>
  <c r="G939" i="4"/>
  <c r="K623" i="14" s="1"/>
  <c r="D939" i="4"/>
  <c r="H623" i="14" s="1"/>
  <c r="C939" i="4"/>
  <c r="G623" i="14" s="1"/>
  <c r="H938" i="4"/>
  <c r="G938" i="4"/>
  <c r="H937" i="4"/>
  <c r="G937" i="4"/>
  <c r="H936" i="4"/>
  <c r="G936" i="4"/>
  <c r="H935" i="4"/>
  <c r="L622" i="14" s="1"/>
  <c r="G935" i="4"/>
  <c r="K622" i="14" s="1"/>
  <c r="D935" i="4"/>
  <c r="H622" i="14" s="1"/>
  <c r="C935" i="4"/>
  <c r="G622" i="14" s="1"/>
  <c r="H934" i="4"/>
  <c r="L621" i="14" s="1"/>
  <c r="G934" i="4"/>
  <c r="K621" i="14" s="1"/>
  <c r="D934" i="4"/>
  <c r="H621" i="14" s="1"/>
  <c r="C934" i="4"/>
  <c r="G621" i="14" s="1"/>
  <c r="H933" i="4"/>
  <c r="L620" i="14" s="1"/>
  <c r="G933" i="4"/>
  <c r="K620" i="14" s="1"/>
  <c r="D933" i="4"/>
  <c r="H620" i="14" s="1"/>
  <c r="C933" i="4"/>
  <c r="G620" i="14" s="1"/>
  <c r="H932" i="4"/>
  <c r="L619" i="14" s="1"/>
  <c r="G932" i="4"/>
  <c r="K619" i="14" s="1"/>
  <c r="D932" i="4"/>
  <c r="H619" i="14" s="1"/>
  <c r="C932" i="4"/>
  <c r="G619" i="14" s="1"/>
  <c r="H931" i="4"/>
  <c r="L618" i="14" s="1"/>
  <c r="G931" i="4"/>
  <c r="K618" i="14" s="1"/>
  <c r="D931" i="4"/>
  <c r="H618" i="14" s="1"/>
  <c r="C931" i="4"/>
  <c r="G618" i="14" s="1"/>
  <c r="H930" i="4"/>
  <c r="L617" i="14" s="1"/>
  <c r="G930" i="4"/>
  <c r="K617" i="14" s="1"/>
  <c r="D930" i="4"/>
  <c r="H617" i="14" s="1"/>
  <c r="C930" i="4"/>
  <c r="G617" i="14" s="1"/>
  <c r="H929" i="4"/>
  <c r="L616" i="14" s="1"/>
  <c r="G929" i="4"/>
  <c r="K616" i="14" s="1"/>
  <c r="D929" i="4"/>
  <c r="H616" i="14" s="1"/>
  <c r="C929" i="4"/>
  <c r="G616" i="14" s="1"/>
  <c r="H928" i="4"/>
  <c r="L615" i="14" s="1"/>
  <c r="G928" i="4"/>
  <c r="K615" i="14" s="1"/>
  <c r="D928" i="4"/>
  <c r="H615" i="14" s="1"/>
  <c r="C928" i="4"/>
  <c r="G615" i="14" s="1"/>
  <c r="H927" i="4"/>
  <c r="L614" i="14" s="1"/>
  <c r="G927" i="4"/>
  <c r="K614" i="14" s="1"/>
  <c r="D927" i="4"/>
  <c r="H614" i="14" s="1"/>
  <c r="C927" i="4"/>
  <c r="G614" i="14" s="1"/>
  <c r="H926" i="4"/>
  <c r="L613" i="14" s="1"/>
  <c r="G926" i="4"/>
  <c r="K613" i="14" s="1"/>
  <c r="D926" i="4"/>
  <c r="H613" i="14" s="1"/>
  <c r="C926" i="4"/>
  <c r="G613" i="14" s="1"/>
  <c r="H925" i="4"/>
  <c r="L612" i="14" s="1"/>
  <c r="G925" i="4"/>
  <c r="K612" i="14" s="1"/>
  <c r="D925" i="4"/>
  <c r="H612" i="14" s="1"/>
  <c r="C925" i="4"/>
  <c r="G612" i="14" s="1"/>
  <c r="H924" i="4"/>
  <c r="L611" i="14" s="1"/>
  <c r="G924" i="4"/>
  <c r="K611" i="14" s="1"/>
  <c r="D924" i="4"/>
  <c r="H611" i="14" s="1"/>
  <c r="C924" i="4"/>
  <c r="G611" i="14" s="1"/>
  <c r="H923" i="4"/>
  <c r="L610" i="14" s="1"/>
  <c r="G923" i="4"/>
  <c r="K610" i="14" s="1"/>
  <c r="D923" i="4"/>
  <c r="H610" i="14" s="1"/>
  <c r="C923" i="4"/>
  <c r="G610" i="14" s="1"/>
  <c r="H922" i="4"/>
  <c r="L609" i="14" s="1"/>
  <c r="G922" i="4"/>
  <c r="K609" i="14" s="1"/>
  <c r="D922" i="4"/>
  <c r="H609" i="14" s="1"/>
  <c r="C922" i="4"/>
  <c r="G609" i="14" s="1"/>
  <c r="H921" i="4"/>
  <c r="L608" i="14" s="1"/>
  <c r="G921" i="4"/>
  <c r="K608" i="14" s="1"/>
  <c r="D921" i="4"/>
  <c r="H608" i="14" s="1"/>
  <c r="C921" i="4"/>
  <c r="G608" i="14" s="1"/>
  <c r="H920" i="4"/>
  <c r="L607" i="14" s="1"/>
  <c r="G920" i="4"/>
  <c r="K607" i="14" s="1"/>
  <c r="D920" i="4"/>
  <c r="H607" i="14" s="1"/>
  <c r="C920" i="4"/>
  <c r="G607" i="14" s="1"/>
  <c r="H919" i="4"/>
  <c r="L606" i="14" s="1"/>
  <c r="G919" i="4"/>
  <c r="K606" i="14" s="1"/>
  <c r="D919" i="4"/>
  <c r="H606" i="14" s="1"/>
  <c r="C919" i="4"/>
  <c r="G606" i="14" s="1"/>
  <c r="H918" i="4"/>
  <c r="L605" i="14" s="1"/>
  <c r="G918" i="4"/>
  <c r="K605" i="14" s="1"/>
  <c r="D918" i="4"/>
  <c r="H605" i="14" s="1"/>
  <c r="C918" i="4"/>
  <c r="G605" i="14" s="1"/>
  <c r="H917" i="4"/>
  <c r="L604" i="14" s="1"/>
  <c r="G917" i="4"/>
  <c r="K604" i="14" s="1"/>
  <c r="D917" i="4"/>
  <c r="H604" i="14" s="1"/>
  <c r="C917" i="4"/>
  <c r="G604" i="14" s="1"/>
  <c r="H916" i="4"/>
  <c r="L603" i="14" s="1"/>
  <c r="G916" i="4"/>
  <c r="K603" i="14" s="1"/>
  <c r="D916" i="4"/>
  <c r="H603" i="14" s="1"/>
  <c r="C916" i="4"/>
  <c r="G603" i="14" s="1"/>
  <c r="H915" i="4"/>
  <c r="L602" i="14" s="1"/>
  <c r="G915" i="4"/>
  <c r="K602" i="14" s="1"/>
  <c r="D915" i="4"/>
  <c r="H602" i="14" s="1"/>
  <c r="C915" i="4"/>
  <c r="G602" i="14" s="1"/>
  <c r="H914" i="4"/>
  <c r="L601" i="14" s="1"/>
  <c r="G914" i="4"/>
  <c r="K601" i="14" s="1"/>
  <c r="D914" i="4"/>
  <c r="H601" i="14" s="1"/>
  <c r="C914" i="4"/>
  <c r="G601" i="14" s="1"/>
  <c r="H913" i="4"/>
  <c r="L600" i="14" s="1"/>
  <c r="G913" i="4"/>
  <c r="K600" i="14" s="1"/>
  <c r="D913" i="4"/>
  <c r="H600" i="14" s="1"/>
  <c r="C913" i="4"/>
  <c r="G600" i="14" s="1"/>
  <c r="H912" i="4"/>
  <c r="L599" i="14" s="1"/>
  <c r="G912" i="4"/>
  <c r="K599" i="14" s="1"/>
  <c r="D912" i="4"/>
  <c r="H599" i="14" s="1"/>
  <c r="C912" i="4"/>
  <c r="G599" i="14" s="1"/>
  <c r="H911" i="4"/>
  <c r="L598" i="14" s="1"/>
  <c r="G911" i="4"/>
  <c r="K598" i="14" s="1"/>
  <c r="D911" i="4"/>
  <c r="H598" i="14" s="1"/>
  <c r="C911" i="4"/>
  <c r="G598" i="14" s="1"/>
  <c r="H910" i="4"/>
  <c r="L597" i="14" s="1"/>
  <c r="G910" i="4"/>
  <c r="K597" i="14" s="1"/>
  <c r="D910" i="4"/>
  <c r="H597" i="14" s="1"/>
  <c r="C910" i="4"/>
  <c r="G597" i="14" s="1"/>
  <c r="H909" i="4"/>
  <c r="L596" i="14" s="1"/>
  <c r="G909" i="4"/>
  <c r="K596" i="14" s="1"/>
  <c r="D909" i="4"/>
  <c r="H596" i="14" s="1"/>
  <c r="C909" i="4"/>
  <c r="G596" i="14" s="1"/>
  <c r="H908" i="4"/>
  <c r="L595" i="14" s="1"/>
  <c r="G908" i="4"/>
  <c r="K595" i="14" s="1"/>
  <c r="D908" i="4"/>
  <c r="H595" i="14" s="1"/>
  <c r="C908" i="4"/>
  <c r="G595" i="14" s="1"/>
  <c r="H907" i="4"/>
  <c r="L594" i="14" s="1"/>
  <c r="G907" i="4"/>
  <c r="K594" i="14" s="1"/>
  <c r="D907" i="4"/>
  <c r="H594" i="14" s="1"/>
  <c r="C907" i="4"/>
  <c r="G594" i="14" s="1"/>
  <c r="H906" i="4"/>
  <c r="L593" i="14" s="1"/>
  <c r="G906" i="4"/>
  <c r="K593" i="14" s="1"/>
  <c r="D906" i="4"/>
  <c r="H593" i="14" s="1"/>
  <c r="C906" i="4"/>
  <c r="G593" i="14" s="1"/>
  <c r="H905" i="4"/>
  <c r="L592" i="14" s="1"/>
  <c r="G905" i="4"/>
  <c r="K592" i="14" s="1"/>
  <c r="D905" i="4"/>
  <c r="H592" i="14" s="1"/>
  <c r="C905" i="4"/>
  <c r="G592" i="14" s="1"/>
  <c r="H904" i="4"/>
  <c r="L591" i="14" s="1"/>
  <c r="G904" i="4"/>
  <c r="K591" i="14" s="1"/>
  <c r="D904" i="4"/>
  <c r="H591" i="14" s="1"/>
  <c r="C904" i="4"/>
  <c r="G591" i="14" s="1"/>
  <c r="H903" i="4"/>
  <c r="L590" i="14" s="1"/>
  <c r="G903" i="4"/>
  <c r="K590" i="14" s="1"/>
  <c r="D903" i="4"/>
  <c r="H590" i="14" s="1"/>
  <c r="C903" i="4"/>
  <c r="G590" i="14" s="1"/>
  <c r="H902" i="4"/>
  <c r="L589" i="14" s="1"/>
  <c r="G902" i="4"/>
  <c r="K589" i="14" s="1"/>
  <c r="D902" i="4"/>
  <c r="H589" i="14" s="1"/>
  <c r="C902" i="4"/>
  <c r="G589" i="14" s="1"/>
  <c r="H901" i="4"/>
  <c r="L588" i="14" s="1"/>
  <c r="G901" i="4"/>
  <c r="K588" i="14" s="1"/>
  <c r="D901" i="4"/>
  <c r="H588" i="14" s="1"/>
  <c r="C901" i="4"/>
  <c r="G588" i="14" s="1"/>
  <c r="H900" i="4"/>
  <c r="L587" i="14" s="1"/>
  <c r="G900" i="4"/>
  <c r="K587" i="14" s="1"/>
  <c r="D900" i="4"/>
  <c r="H587" i="14" s="1"/>
  <c r="C900" i="4"/>
  <c r="G587" i="14" s="1"/>
  <c r="H899" i="4"/>
  <c r="G899" i="4"/>
  <c r="H898" i="4"/>
  <c r="G898" i="4"/>
  <c r="H897" i="4"/>
  <c r="G897" i="4"/>
  <c r="H896" i="4"/>
  <c r="L586" i="14" s="1"/>
  <c r="G896" i="4"/>
  <c r="K586" i="14" s="1"/>
  <c r="H895" i="4"/>
  <c r="G895" i="4"/>
  <c r="H894" i="4"/>
  <c r="L585" i="14" s="1"/>
  <c r="G894" i="4"/>
  <c r="K585" i="14" s="1"/>
  <c r="H893" i="4"/>
  <c r="L584" i="14" s="1"/>
  <c r="G893" i="4"/>
  <c r="K584" i="14" s="1"/>
  <c r="H892" i="4"/>
  <c r="L583" i="14" s="1"/>
  <c r="G892" i="4"/>
  <c r="K583" i="14" s="1"/>
  <c r="H891" i="4"/>
  <c r="L582" i="14" s="1"/>
  <c r="G891" i="4"/>
  <c r="K582" i="14" s="1"/>
  <c r="H890" i="4"/>
  <c r="L581" i="14" s="1"/>
  <c r="G890" i="4"/>
  <c r="K581" i="14" s="1"/>
  <c r="H889" i="4"/>
  <c r="L580" i="14" s="1"/>
  <c r="G889" i="4"/>
  <c r="K580" i="14" s="1"/>
  <c r="H888" i="4"/>
  <c r="L579" i="14" s="1"/>
  <c r="G888" i="4"/>
  <c r="K579" i="14" s="1"/>
  <c r="H887" i="4"/>
  <c r="L578" i="14" s="1"/>
  <c r="G887" i="4"/>
  <c r="K578" i="14" s="1"/>
  <c r="H886" i="4"/>
  <c r="G886" i="4"/>
  <c r="H885" i="4"/>
  <c r="G885" i="4"/>
  <c r="H884" i="4"/>
  <c r="G884" i="4"/>
  <c r="H883" i="4"/>
  <c r="L577" i="14" s="1"/>
  <c r="G883" i="4"/>
  <c r="K577" i="14" s="1"/>
  <c r="C883" i="4"/>
  <c r="G577" i="14" s="1"/>
  <c r="H882" i="4"/>
  <c r="L576" i="14" s="1"/>
  <c r="G882" i="4"/>
  <c r="K576" i="14" s="1"/>
  <c r="C882" i="4"/>
  <c r="G576" i="14" s="1"/>
  <c r="H881" i="4"/>
  <c r="G881" i="4"/>
  <c r="H880" i="4"/>
  <c r="G880" i="4"/>
  <c r="H879" i="4"/>
  <c r="G879" i="4"/>
  <c r="H878" i="4"/>
  <c r="L575" i="14" s="1"/>
  <c r="G878" i="4"/>
  <c r="K575" i="14" s="1"/>
  <c r="C878" i="4"/>
  <c r="G575" i="14" s="1"/>
  <c r="H877" i="4"/>
  <c r="L574" i="14" s="1"/>
  <c r="G877" i="4"/>
  <c r="K574" i="14" s="1"/>
  <c r="C877" i="4"/>
  <c r="G574" i="14" s="1"/>
  <c r="H876" i="4"/>
  <c r="L573" i="14" s="1"/>
  <c r="G876" i="4"/>
  <c r="K573" i="14" s="1"/>
  <c r="C876" i="4"/>
  <c r="G573" i="14" s="1"/>
  <c r="H875" i="4"/>
  <c r="G875" i="4"/>
  <c r="H874" i="4"/>
  <c r="G874" i="4"/>
  <c r="H873" i="4"/>
  <c r="G873" i="4"/>
  <c r="H872" i="4"/>
  <c r="L572" i="14" s="1"/>
  <c r="G872" i="4"/>
  <c r="K572" i="14" s="1"/>
  <c r="C872" i="4"/>
  <c r="G572" i="14" s="1"/>
  <c r="H871" i="4"/>
  <c r="L571" i="14" s="1"/>
  <c r="G871" i="4"/>
  <c r="K571" i="14" s="1"/>
  <c r="C871" i="4"/>
  <c r="G571" i="14" s="1"/>
  <c r="H870" i="4"/>
  <c r="L570" i="14" s="1"/>
  <c r="G870" i="4"/>
  <c r="K570" i="14" s="1"/>
  <c r="C870" i="4"/>
  <c r="G570" i="14" s="1"/>
  <c r="H869" i="4"/>
  <c r="L569" i="14" s="1"/>
  <c r="G869" i="4"/>
  <c r="K569" i="14" s="1"/>
  <c r="C869" i="4"/>
  <c r="G569" i="14" s="1"/>
  <c r="H868" i="4"/>
  <c r="L568" i="14" s="1"/>
  <c r="G868" i="4"/>
  <c r="K568" i="14" s="1"/>
  <c r="C868" i="4"/>
  <c r="G568" i="14" s="1"/>
  <c r="H867" i="4"/>
  <c r="L567" i="14" s="1"/>
  <c r="G867" i="4"/>
  <c r="K567" i="14" s="1"/>
  <c r="C867" i="4"/>
  <c r="G567" i="14" s="1"/>
  <c r="H866" i="4"/>
  <c r="L566" i="14" s="1"/>
  <c r="G866" i="4"/>
  <c r="K566" i="14" s="1"/>
  <c r="C866" i="4"/>
  <c r="G566" i="14" s="1"/>
  <c r="H865" i="4"/>
  <c r="G865" i="4"/>
  <c r="H864" i="4"/>
  <c r="L565" i="14" s="1"/>
  <c r="G864" i="4"/>
  <c r="K565" i="14" s="1"/>
  <c r="C864" i="4"/>
  <c r="G565" i="14" s="1"/>
  <c r="H863" i="4"/>
  <c r="L564" i="14" s="1"/>
  <c r="G863" i="4"/>
  <c r="K564" i="14" s="1"/>
  <c r="C863" i="4"/>
  <c r="G564" i="14" s="1"/>
  <c r="H862" i="4"/>
  <c r="G862" i="4"/>
  <c r="H861" i="4"/>
  <c r="G861" i="4"/>
  <c r="H860" i="4"/>
  <c r="G860" i="4"/>
  <c r="H859" i="4"/>
  <c r="L563" i="14" s="1"/>
  <c r="G859" i="4"/>
  <c r="K563" i="14" s="1"/>
  <c r="H858" i="4"/>
  <c r="L562" i="14" s="1"/>
  <c r="G858" i="4"/>
  <c r="K562" i="14" s="1"/>
  <c r="H857" i="4"/>
  <c r="L561" i="14" s="1"/>
  <c r="G857" i="4"/>
  <c r="K561" i="14" s="1"/>
  <c r="H856" i="4"/>
  <c r="L560" i="14" s="1"/>
  <c r="G856" i="4"/>
  <c r="K560" i="14" s="1"/>
  <c r="H855" i="4"/>
  <c r="L559" i="14" s="1"/>
  <c r="G855" i="4"/>
  <c r="K559" i="14" s="1"/>
  <c r="H854" i="4"/>
  <c r="L558" i="14" s="1"/>
  <c r="G854" i="4"/>
  <c r="K558" i="14" s="1"/>
  <c r="H853" i="4"/>
  <c r="L557" i="14" s="1"/>
  <c r="G853" i="4"/>
  <c r="K557" i="14" s="1"/>
  <c r="H852" i="4"/>
  <c r="G852" i="4"/>
  <c r="H851" i="4"/>
  <c r="G851" i="4"/>
  <c r="H850" i="4"/>
  <c r="G850" i="4"/>
  <c r="H849" i="4"/>
  <c r="L556" i="14" s="1"/>
  <c r="G849" i="4"/>
  <c r="K556" i="14" s="1"/>
  <c r="H848" i="4"/>
  <c r="L555" i="14" s="1"/>
  <c r="G848" i="4"/>
  <c r="K555" i="14" s="1"/>
  <c r="H847" i="4"/>
  <c r="L554" i="14" s="1"/>
  <c r="G847" i="4"/>
  <c r="K554" i="14" s="1"/>
  <c r="H846" i="4"/>
  <c r="L553" i="14" s="1"/>
  <c r="G846" i="4"/>
  <c r="K553" i="14" s="1"/>
  <c r="H845" i="4"/>
  <c r="G845" i="4"/>
  <c r="H844" i="4"/>
  <c r="G844" i="4"/>
  <c r="H843" i="4"/>
  <c r="G843" i="4"/>
  <c r="H842" i="4"/>
  <c r="L552" i="14" s="1"/>
  <c r="G842" i="4"/>
  <c r="K552" i="14" s="1"/>
  <c r="C842" i="4"/>
  <c r="G552" i="14" s="1"/>
  <c r="H841" i="4"/>
  <c r="L551" i="14" s="1"/>
  <c r="G841" i="4"/>
  <c r="K551" i="14" s="1"/>
  <c r="C841" i="4"/>
  <c r="G551" i="14" s="1"/>
  <c r="H840" i="4"/>
  <c r="L550" i="14" s="1"/>
  <c r="G840" i="4"/>
  <c r="K550" i="14" s="1"/>
  <c r="C840" i="4"/>
  <c r="G550" i="14" s="1"/>
  <c r="H839" i="4"/>
  <c r="L549" i="14" s="1"/>
  <c r="G839" i="4"/>
  <c r="K549" i="14" s="1"/>
  <c r="C839" i="4"/>
  <c r="G549" i="14" s="1"/>
  <c r="H838" i="4"/>
  <c r="G838" i="4"/>
  <c r="H837" i="4"/>
  <c r="G837" i="4"/>
  <c r="H836" i="4"/>
  <c r="G836" i="4"/>
  <c r="H835" i="4"/>
  <c r="L548" i="14" s="1"/>
  <c r="G835" i="4"/>
  <c r="K548" i="14" s="1"/>
  <c r="C835" i="4"/>
  <c r="G548" i="14" s="1"/>
  <c r="H834" i="4"/>
  <c r="L547" i="14" s="1"/>
  <c r="G834" i="4"/>
  <c r="K547" i="14" s="1"/>
  <c r="C834" i="4"/>
  <c r="G547" i="14" s="1"/>
  <c r="H833" i="4"/>
  <c r="G833" i="4"/>
  <c r="H832" i="4"/>
  <c r="L546" i="14" s="1"/>
  <c r="G832" i="4"/>
  <c r="K546" i="14" s="1"/>
  <c r="C832" i="4"/>
  <c r="G546" i="14" s="1"/>
  <c r="H831" i="4"/>
  <c r="L545" i="14" s="1"/>
  <c r="G831" i="4"/>
  <c r="K545" i="14" s="1"/>
  <c r="C831" i="4"/>
  <c r="G545" i="14" s="1"/>
  <c r="H830" i="4"/>
  <c r="G830" i="4"/>
  <c r="H829" i="4"/>
  <c r="G829" i="4"/>
  <c r="H828" i="4"/>
  <c r="G828" i="4"/>
  <c r="H827" i="4"/>
  <c r="L544" i="14" s="1"/>
  <c r="G827" i="4"/>
  <c r="K544" i="14" s="1"/>
  <c r="C827" i="4"/>
  <c r="G544" i="14" s="1"/>
  <c r="H826" i="4"/>
  <c r="L543" i="14" s="1"/>
  <c r="G826" i="4"/>
  <c r="K543" i="14" s="1"/>
  <c r="C826" i="4"/>
  <c r="G543" i="14" s="1"/>
  <c r="H825" i="4"/>
  <c r="G825" i="4"/>
  <c r="H824" i="4"/>
  <c r="L542" i="14" s="1"/>
  <c r="G824" i="4"/>
  <c r="K542" i="14" s="1"/>
  <c r="C824" i="4"/>
  <c r="G542" i="14" s="1"/>
  <c r="H823" i="4"/>
  <c r="G823" i="4"/>
  <c r="H822" i="4"/>
  <c r="L541" i="14" s="1"/>
  <c r="G822" i="4"/>
  <c r="K541" i="14" s="1"/>
  <c r="D822" i="4"/>
  <c r="H541" i="14" s="1"/>
  <c r="C822" i="4"/>
  <c r="G541" i="14" s="1"/>
  <c r="H821" i="4"/>
  <c r="L540" i="14" s="1"/>
  <c r="G821" i="4"/>
  <c r="K540" i="14" s="1"/>
  <c r="D821" i="4"/>
  <c r="H540" i="14" s="1"/>
  <c r="C821" i="4"/>
  <c r="G540" i="14" s="1"/>
  <c r="H820" i="4"/>
  <c r="L539" i="14" s="1"/>
  <c r="G820" i="4"/>
  <c r="K539" i="14" s="1"/>
  <c r="D820" i="4"/>
  <c r="H539" i="14" s="1"/>
  <c r="C820" i="4"/>
  <c r="G539" i="14" s="1"/>
  <c r="H819" i="4"/>
  <c r="L538" i="14" s="1"/>
  <c r="G819" i="4"/>
  <c r="K538" i="14" s="1"/>
  <c r="D819" i="4"/>
  <c r="H538" i="14" s="1"/>
  <c r="C819" i="4"/>
  <c r="G538" i="14" s="1"/>
  <c r="H818" i="4"/>
  <c r="L537" i="14" s="1"/>
  <c r="G818" i="4"/>
  <c r="K537" i="14" s="1"/>
  <c r="D818" i="4"/>
  <c r="H537" i="14" s="1"/>
  <c r="C818" i="4"/>
  <c r="G537" i="14" s="1"/>
  <c r="H817" i="4"/>
  <c r="L536" i="14" s="1"/>
  <c r="G817" i="4"/>
  <c r="K536" i="14" s="1"/>
  <c r="D817" i="4"/>
  <c r="H536" i="14" s="1"/>
  <c r="C817" i="4"/>
  <c r="G536" i="14" s="1"/>
  <c r="H816" i="4"/>
  <c r="L535" i="14" s="1"/>
  <c r="G816" i="4"/>
  <c r="K535" i="14" s="1"/>
  <c r="D816" i="4"/>
  <c r="H535" i="14" s="1"/>
  <c r="C816" i="4"/>
  <c r="G535" i="14" s="1"/>
  <c r="H815" i="4"/>
  <c r="G815" i="4"/>
  <c r="H814" i="4"/>
  <c r="G814" i="4"/>
  <c r="H813" i="4"/>
  <c r="G813" i="4"/>
  <c r="H812" i="4"/>
  <c r="L534" i="14" s="1"/>
  <c r="G812" i="4"/>
  <c r="K534" i="14" s="1"/>
  <c r="C812" i="4"/>
  <c r="G534" i="14" s="1"/>
  <c r="H811" i="4"/>
  <c r="L533" i="14" s="1"/>
  <c r="G811" i="4"/>
  <c r="K533" i="14" s="1"/>
  <c r="C811" i="4"/>
  <c r="G533" i="14" s="1"/>
  <c r="H810" i="4"/>
  <c r="L532" i="14" s="1"/>
  <c r="G810" i="4"/>
  <c r="K532" i="14" s="1"/>
  <c r="C810" i="4"/>
  <c r="G532" i="14" s="1"/>
  <c r="H809" i="4"/>
  <c r="L531" i="14" s="1"/>
  <c r="G809" i="4"/>
  <c r="K531" i="14" s="1"/>
  <c r="C809" i="4"/>
  <c r="G531" i="14" s="1"/>
  <c r="H808" i="4"/>
  <c r="L530" i="14" s="1"/>
  <c r="G808" i="4"/>
  <c r="K530" i="14" s="1"/>
  <c r="C808" i="4"/>
  <c r="G530" i="14" s="1"/>
  <c r="H807" i="4"/>
  <c r="L529" i="14" s="1"/>
  <c r="G807" i="4"/>
  <c r="K529" i="14" s="1"/>
  <c r="C807" i="4"/>
  <c r="G529" i="14" s="1"/>
  <c r="H806" i="4"/>
  <c r="L528" i="14" s="1"/>
  <c r="G806" i="4"/>
  <c r="K528" i="14" s="1"/>
  <c r="C806" i="4"/>
  <c r="G528" i="14" s="1"/>
  <c r="H805" i="4"/>
  <c r="L527" i="14" s="1"/>
  <c r="G805" i="4"/>
  <c r="K527" i="14" s="1"/>
  <c r="C805" i="4"/>
  <c r="G527" i="14" s="1"/>
  <c r="H804" i="4"/>
  <c r="G804" i="4"/>
  <c r="H803" i="4"/>
  <c r="G803" i="4"/>
  <c r="H802" i="4"/>
  <c r="G802" i="4"/>
  <c r="H801" i="4"/>
  <c r="L526" i="14" s="1"/>
  <c r="G801" i="4"/>
  <c r="K526" i="14" s="1"/>
  <c r="D801" i="4"/>
  <c r="H526" i="14" s="1"/>
  <c r="C801" i="4"/>
  <c r="G526" i="14" s="1"/>
  <c r="H800" i="4"/>
  <c r="L525" i="14" s="1"/>
  <c r="G800" i="4"/>
  <c r="K525" i="14" s="1"/>
  <c r="D800" i="4"/>
  <c r="H525" i="14" s="1"/>
  <c r="C800" i="4"/>
  <c r="G525" i="14" s="1"/>
  <c r="H799" i="4"/>
  <c r="L524" i="14" s="1"/>
  <c r="G799" i="4"/>
  <c r="K524" i="14" s="1"/>
  <c r="D799" i="4"/>
  <c r="H524" i="14" s="1"/>
  <c r="C799" i="4"/>
  <c r="G524" i="14" s="1"/>
  <c r="H798" i="4"/>
  <c r="L523" i="14" s="1"/>
  <c r="G798" i="4"/>
  <c r="K523" i="14" s="1"/>
  <c r="D798" i="4"/>
  <c r="H523" i="14" s="1"/>
  <c r="C798" i="4"/>
  <c r="G523" i="14" s="1"/>
  <c r="H797" i="4"/>
  <c r="L522" i="14" s="1"/>
  <c r="G797" i="4"/>
  <c r="K522" i="14" s="1"/>
  <c r="D797" i="4"/>
  <c r="H522" i="14" s="1"/>
  <c r="C797" i="4"/>
  <c r="G522" i="14" s="1"/>
  <c r="H796" i="4"/>
  <c r="L521" i="14" s="1"/>
  <c r="G796" i="4"/>
  <c r="K521" i="14" s="1"/>
  <c r="D796" i="4"/>
  <c r="H521" i="14" s="1"/>
  <c r="C796" i="4"/>
  <c r="G521" i="14" s="1"/>
  <c r="H795" i="4"/>
  <c r="L520" i="14" s="1"/>
  <c r="G795" i="4"/>
  <c r="K520" i="14" s="1"/>
  <c r="D795" i="4"/>
  <c r="H520" i="14" s="1"/>
  <c r="C795" i="4"/>
  <c r="G520" i="14" s="1"/>
  <c r="H794" i="4"/>
  <c r="L519" i="14" s="1"/>
  <c r="G794" i="4"/>
  <c r="K519" i="14" s="1"/>
  <c r="D794" i="4"/>
  <c r="H519" i="14" s="1"/>
  <c r="C794" i="4"/>
  <c r="G519" i="14" s="1"/>
  <c r="H793" i="4"/>
  <c r="L518" i="14" s="1"/>
  <c r="G793" i="4"/>
  <c r="K518" i="14" s="1"/>
  <c r="D793" i="4"/>
  <c r="H518" i="14" s="1"/>
  <c r="C793" i="4"/>
  <c r="G518" i="14" s="1"/>
  <c r="H792" i="4"/>
  <c r="L517" i="14" s="1"/>
  <c r="G792" i="4"/>
  <c r="K517" i="14" s="1"/>
  <c r="D792" i="4"/>
  <c r="H517" i="14" s="1"/>
  <c r="C792" i="4"/>
  <c r="G517" i="14" s="1"/>
  <c r="H791" i="4"/>
  <c r="L516" i="14" s="1"/>
  <c r="G791" i="4"/>
  <c r="K516" i="14" s="1"/>
  <c r="D791" i="4"/>
  <c r="H516" i="14" s="1"/>
  <c r="C791" i="4"/>
  <c r="G516" i="14" s="1"/>
  <c r="H790" i="4"/>
  <c r="L515" i="14" s="1"/>
  <c r="G790" i="4"/>
  <c r="K515" i="14" s="1"/>
  <c r="D790" i="4"/>
  <c r="H515" i="14" s="1"/>
  <c r="C790" i="4"/>
  <c r="G515" i="14" s="1"/>
  <c r="H789" i="4"/>
  <c r="L514" i="14" s="1"/>
  <c r="G789" i="4"/>
  <c r="K514" i="14" s="1"/>
  <c r="D789" i="4"/>
  <c r="H514" i="14" s="1"/>
  <c r="C789" i="4"/>
  <c r="G514" i="14" s="1"/>
  <c r="H788" i="4"/>
  <c r="L513" i="14" s="1"/>
  <c r="G788" i="4"/>
  <c r="K513" i="14" s="1"/>
  <c r="D788" i="4"/>
  <c r="H513" i="14" s="1"/>
  <c r="C788" i="4"/>
  <c r="G513" i="14" s="1"/>
  <c r="H787" i="4"/>
  <c r="L512" i="14" s="1"/>
  <c r="G787" i="4"/>
  <c r="K512" i="14" s="1"/>
  <c r="D787" i="4"/>
  <c r="H512" i="14" s="1"/>
  <c r="C787" i="4"/>
  <c r="G512" i="14" s="1"/>
  <c r="H786" i="4"/>
  <c r="L511" i="14" s="1"/>
  <c r="G786" i="4"/>
  <c r="K511" i="14" s="1"/>
  <c r="D786" i="4"/>
  <c r="H511" i="14" s="1"/>
  <c r="C786" i="4"/>
  <c r="G511" i="14" s="1"/>
  <c r="H785" i="4"/>
  <c r="L510" i="14" s="1"/>
  <c r="G785" i="4"/>
  <c r="K510" i="14" s="1"/>
  <c r="D785" i="4"/>
  <c r="H510" i="14" s="1"/>
  <c r="C785" i="4"/>
  <c r="G510" i="14" s="1"/>
  <c r="H784" i="4"/>
  <c r="L509" i="14" s="1"/>
  <c r="G784" i="4"/>
  <c r="K509" i="14" s="1"/>
  <c r="D784" i="4"/>
  <c r="H509" i="14" s="1"/>
  <c r="C784" i="4"/>
  <c r="G509" i="14" s="1"/>
  <c r="H783" i="4"/>
  <c r="L508" i="14" s="1"/>
  <c r="G783" i="4"/>
  <c r="K508" i="14" s="1"/>
  <c r="D783" i="4"/>
  <c r="H508" i="14" s="1"/>
  <c r="C783" i="4"/>
  <c r="G508" i="14" s="1"/>
  <c r="H782" i="4"/>
  <c r="L507" i="14" s="1"/>
  <c r="G782" i="4"/>
  <c r="K507" i="14" s="1"/>
  <c r="D782" i="4"/>
  <c r="H507" i="14" s="1"/>
  <c r="C782" i="4"/>
  <c r="G507" i="14" s="1"/>
  <c r="H781" i="4"/>
  <c r="L506" i="14" s="1"/>
  <c r="G781" i="4"/>
  <c r="K506" i="14" s="1"/>
  <c r="D781" i="4"/>
  <c r="H506" i="14" s="1"/>
  <c r="C781" i="4"/>
  <c r="G506" i="14" s="1"/>
  <c r="H780" i="4"/>
  <c r="L505" i="14" s="1"/>
  <c r="G780" i="4"/>
  <c r="K505" i="14" s="1"/>
  <c r="D780" i="4"/>
  <c r="H505" i="14" s="1"/>
  <c r="C780" i="4"/>
  <c r="G505" i="14" s="1"/>
  <c r="H779" i="4"/>
  <c r="L504" i="14" s="1"/>
  <c r="G779" i="4"/>
  <c r="K504" i="14" s="1"/>
  <c r="D779" i="4"/>
  <c r="H504" i="14" s="1"/>
  <c r="C779" i="4"/>
  <c r="G504" i="14" s="1"/>
  <c r="H778" i="4"/>
  <c r="L503" i="14" s="1"/>
  <c r="G778" i="4"/>
  <c r="K503" i="14" s="1"/>
  <c r="D778" i="4"/>
  <c r="H503" i="14" s="1"/>
  <c r="C778" i="4"/>
  <c r="G503" i="14" s="1"/>
  <c r="H777" i="4"/>
  <c r="L502" i="14" s="1"/>
  <c r="G777" i="4"/>
  <c r="K502" i="14" s="1"/>
  <c r="D777" i="4"/>
  <c r="H502" i="14" s="1"/>
  <c r="C777" i="4"/>
  <c r="G502" i="14" s="1"/>
  <c r="H776" i="4"/>
  <c r="L501" i="14" s="1"/>
  <c r="G776" i="4"/>
  <c r="K501" i="14" s="1"/>
  <c r="D776" i="4"/>
  <c r="H501" i="14" s="1"/>
  <c r="C776" i="4"/>
  <c r="G501" i="14" s="1"/>
  <c r="H775" i="4"/>
  <c r="L500" i="14" s="1"/>
  <c r="G775" i="4"/>
  <c r="K500" i="14" s="1"/>
  <c r="D775" i="4"/>
  <c r="H500" i="14" s="1"/>
  <c r="C775" i="4"/>
  <c r="G500" i="14" s="1"/>
  <c r="H774" i="4"/>
  <c r="L499" i="14" s="1"/>
  <c r="G774" i="4"/>
  <c r="K499" i="14" s="1"/>
  <c r="D774" i="4"/>
  <c r="H499" i="14" s="1"/>
  <c r="C774" i="4"/>
  <c r="G499" i="14" s="1"/>
  <c r="H773" i="4"/>
  <c r="L498" i="14" s="1"/>
  <c r="G773" i="4"/>
  <c r="K498" i="14" s="1"/>
  <c r="D773" i="4"/>
  <c r="H498" i="14" s="1"/>
  <c r="C773" i="4"/>
  <c r="G498" i="14" s="1"/>
  <c r="H772" i="4"/>
  <c r="G772" i="4"/>
  <c r="H771" i="4"/>
  <c r="G771" i="4"/>
  <c r="H770" i="4"/>
  <c r="G770" i="4"/>
  <c r="H769" i="4"/>
  <c r="L497" i="14" s="1"/>
  <c r="G769" i="4"/>
  <c r="K497" i="14" s="1"/>
  <c r="C769" i="4"/>
  <c r="G497" i="14" s="1"/>
  <c r="H768" i="4"/>
  <c r="L496" i="14" s="1"/>
  <c r="G768" i="4"/>
  <c r="K496" i="14" s="1"/>
  <c r="H767" i="4"/>
  <c r="G767" i="4"/>
  <c r="H766" i="4"/>
  <c r="L495" i="14" s="1"/>
  <c r="G766" i="4"/>
  <c r="K495" i="14" s="1"/>
  <c r="D766" i="4"/>
  <c r="H495" i="14" s="1"/>
  <c r="C766" i="4"/>
  <c r="G495" i="14" s="1"/>
  <c r="H765" i="4"/>
  <c r="L494" i="14" s="1"/>
  <c r="G765" i="4"/>
  <c r="K494" i="14" s="1"/>
  <c r="C765" i="4"/>
  <c r="G494" i="14" s="1"/>
  <c r="H764" i="4"/>
  <c r="L493" i="14" s="1"/>
  <c r="G764" i="4"/>
  <c r="K493" i="14" s="1"/>
  <c r="C764" i="4"/>
  <c r="G493" i="14" s="1"/>
  <c r="H763" i="4"/>
  <c r="L492" i="14" s="1"/>
  <c r="G763" i="4"/>
  <c r="K492" i="14" s="1"/>
  <c r="C763" i="4"/>
  <c r="G492" i="14" s="1"/>
  <c r="H762" i="4"/>
  <c r="L491" i="14" s="1"/>
  <c r="G762" i="4"/>
  <c r="K491" i="14" s="1"/>
  <c r="C762" i="4"/>
  <c r="G491" i="14" s="1"/>
  <c r="H761" i="4"/>
  <c r="G761" i="4"/>
  <c r="H760" i="4"/>
  <c r="G760" i="4"/>
  <c r="H759" i="4"/>
  <c r="G759" i="4"/>
  <c r="H758" i="4"/>
  <c r="L490" i="14" s="1"/>
  <c r="G758" i="4"/>
  <c r="K490" i="14" s="1"/>
  <c r="C758" i="4"/>
  <c r="G490" i="14" s="1"/>
  <c r="H757" i="4"/>
  <c r="L489" i="14" s="1"/>
  <c r="G757" i="4"/>
  <c r="K489" i="14" s="1"/>
  <c r="C757" i="4"/>
  <c r="G489" i="14" s="1"/>
  <c r="H756" i="4"/>
  <c r="L488" i="14" s="1"/>
  <c r="G756" i="4"/>
  <c r="K488" i="14" s="1"/>
  <c r="C756" i="4"/>
  <c r="G488" i="14" s="1"/>
  <c r="H755" i="4"/>
  <c r="L487" i="14" s="1"/>
  <c r="G755" i="4"/>
  <c r="K487" i="14" s="1"/>
  <c r="C755" i="4"/>
  <c r="G487" i="14" s="1"/>
  <c r="H754" i="4"/>
  <c r="L486" i="14" s="1"/>
  <c r="G754" i="4"/>
  <c r="K486" i="14" s="1"/>
  <c r="C754" i="4"/>
  <c r="G486" i="14" s="1"/>
  <c r="H753" i="4"/>
  <c r="G753" i="4"/>
  <c r="H752" i="4"/>
  <c r="G752" i="4"/>
  <c r="H751" i="4"/>
  <c r="G751" i="4"/>
  <c r="H750" i="4"/>
  <c r="L485" i="14" s="1"/>
  <c r="G750" i="4"/>
  <c r="K485" i="14" s="1"/>
  <c r="H749" i="4"/>
  <c r="L484" i="14" s="1"/>
  <c r="G749" i="4"/>
  <c r="K484" i="14" s="1"/>
  <c r="H748" i="4"/>
  <c r="G748" i="4"/>
  <c r="H747" i="4"/>
  <c r="G747" i="4"/>
  <c r="H746" i="4"/>
  <c r="G746" i="4"/>
  <c r="H745" i="4"/>
  <c r="L483" i="14" s="1"/>
  <c r="G745" i="4"/>
  <c r="K483" i="14" s="1"/>
  <c r="D745" i="4"/>
  <c r="H483" i="14" s="1"/>
  <c r="C745" i="4"/>
  <c r="G483" i="14" s="1"/>
  <c r="H744" i="4"/>
  <c r="L482" i="14" s="1"/>
  <c r="G744" i="4"/>
  <c r="K482" i="14" s="1"/>
  <c r="D744" i="4"/>
  <c r="H482" i="14" s="1"/>
  <c r="C744" i="4"/>
  <c r="G482" i="14" s="1"/>
  <c r="H743" i="4"/>
  <c r="L481" i="14" s="1"/>
  <c r="G743" i="4"/>
  <c r="K481" i="14" s="1"/>
  <c r="D743" i="4"/>
  <c r="H481" i="14" s="1"/>
  <c r="C743" i="4"/>
  <c r="G481" i="14" s="1"/>
  <c r="H742" i="4"/>
  <c r="L480" i="14" s="1"/>
  <c r="G742" i="4"/>
  <c r="K480" i="14" s="1"/>
  <c r="D742" i="4"/>
  <c r="H480" i="14" s="1"/>
  <c r="C742" i="4"/>
  <c r="G480" i="14" s="1"/>
  <c r="H741" i="4"/>
  <c r="L479" i="14" s="1"/>
  <c r="G741" i="4"/>
  <c r="K479" i="14" s="1"/>
  <c r="D741" i="4"/>
  <c r="H479" i="14" s="1"/>
  <c r="C741" i="4"/>
  <c r="G479" i="14" s="1"/>
  <c r="H740" i="4"/>
  <c r="L478" i="14" s="1"/>
  <c r="G740" i="4"/>
  <c r="K478" i="14" s="1"/>
  <c r="D740" i="4"/>
  <c r="H478" i="14" s="1"/>
  <c r="C740" i="4"/>
  <c r="G478" i="14" s="1"/>
  <c r="H739" i="4"/>
  <c r="L477" i="14" s="1"/>
  <c r="G739" i="4"/>
  <c r="K477" i="14" s="1"/>
  <c r="D739" i="4"/>
  <c r="H477" i="14" s="1"/>
  <c r="C739" i="4"/>
  <c r="G477" i="14" s="1"/>
  <c r="H738" i="4"/>
  <c r="L476" i="14" s="1"/>
  <c r="G738" i="4"/>
  <c r="K476" i="14" s="1"/>
  <c r="D738" i="4"/>
  <c r="H476" i="14" s="1"/>
  <c r="C738" i="4"/>
  <c r="G476" i="14" s="1"/>
  <c r="H737" i="4"/>
  <c r="L475" i="14" s="1"/>
  <c r="G737" i="4"/>
  <c r="K475" i="14" s="1"/>
  <c r="D737" i="4"/>
  <c r="H475" i="14" s="1"/>
  <c r="C737" i="4"/>
  <c r="G475" i="14" s="1"/>
  <c r="H736" i="4"/>
  <c r="L474" i="14" s="1"/>
  <c r="G736" i="4"/>
  <c r="K474" i="14" s="1"/>
  <c r="D736" i="4"/>
  <c r="H474" i="14" s="1"/>
  <c r="C736" i="4"/>
  <c r="G474" i="14" s="1"/>
  <c r="H735" i="4"/>
  <c r="L473" i="14" s="1"/>
  <c r="G735" i="4"/>
  <c r="K473" i="14" s="1"/>
  <c r="D735" i="4"/>
  <c r="H473" i="14" s="1"/>
  <c r="C735" i="4"/>
  <c r="G473" i="14" s="1"/>
  <c r="H734" i="4"/>
  <c r="L472" i="14" s="1"/>
  <c r="G734" i="4"/>
  <c r="K472" i="14" s="1"/>
  <c r="D734" i="4"/>
  <c r="H472" i="14" s="1"/>
  <c r="C734" i="4"/>
  <c r="G472" i="14" s="1"/>
  <c r="H733" i="4"/>
  <c r="L471" i="14" s="1"/>
  <c r="G733" i="4"/>
  <c r="K471" i="14" s="1"/>
  <c r="D733" i="4"/>
  <c r="H471" i="14" s="1"/>
  <c r="C733" i="4"/>
  <c r="G471" i="14" s="1"/>
  <c r="H732" i="4"/>
  <c r="L470" i="14" s="1"/>
  <c r="G732" i="4"/>
  <c r="K470" i="14" s="1"/>
  <c r="D732" i="4"/>
  <c r="H470" i="14" s="1"/>
  <c r="C732" i="4"/>
  <c r="G470" i="14" s="1"/>
  <c r="H731" i="4"/>
  <c r="L469" i="14" s="1"/>
  <c r="G731" i="4"/>
  <c r="K469" i="14" s="1"/>
  <c r="D731" i="4"/>
  <c r="H469" i="14" s="1"/>
  <c r="C731" i="4"/>
  <c r="G469" i="14" s="1"/>
  <c r="H730" i="4"/>
  <c r="L468" i="14" s="1"/>
  <c r="G730" i="4"/>
  <c r="K468" i="14" s="1"/>
  <c r="D730" i="4"/>
  <c r="H468" i="14" s="1"/>
  <c r="C730" i="4"/>
  <c r="G468" i="14" s="1"/>
  <c r="H729" i="4"/>
  <c r="L467" i="14" s="1"/>
  <c r="G729" i="4"/>
  <c r="K467" i="14" s="1"/>
  <c r="D729" i="4"/>
  <c r="H467" i="14" s="1"/>
  <c r="C729" i="4"/>
  <c r="G467" i="14" s="1"/>
  <c r="H728" i="4"/>
  <c r="G728" i="4"/>
  <c r="H727" i="4"/>
  <c r="G727" i="4"/>
  <c r="H726" i="4"/>
  <c r="G726" i="4"/>
  <c r="H725" i="4"/>
  <c r="L466" i="14" s="1"/>
  <c r="G725" i="4"/>
  <c r="K466" i="14" s="1"/>
  <c r="C725" i="4"/>
  <c r="G466" i="14" s="1"/>
  <c r="H724" i="4"/>
  <c r="L465" i="14" s="1"/>
  <c r="G724" i="4"/>
  <c r="K465" i="14" s="1"/>
  <c r="D724" i="4"/>
  <c r="H465" i="14" s="1"/>
  <c r="C724" i="4"/>
  <c r="G465" i="14" s="1"/>
  <c r="H723" i="4"/>
  <c r="L464" i="14" s="1"/>
  <c r="G723" i="4"/>
  <c r="K464" i="14" s="1"/>
  <c r="D723" i="4"/>
  <c r="H464" i="14" s="1"/>
  <c r="C723" i="4"/>
  <c r="G464" i="14" s="1"/>
  <c r="H722" i="4"/>
  <c r="L463" i="14" s="1"/>
  <c r="G722" i="4"/>
  <c r="K463" i="14" s="1"/>
  <c r="D722" i="4"/>
  <c r="H463" i="14" s="1"/>
  <c r="C722" i="4"/>
  <c r="G463" i="14" s="1"/>
  <c r="H721" i="4"/>
  <c r="L462" i="14" s="1"/>
  <c r="G721" i="4"/>
  <c r="K462" i="14" s="1"/>
  <c r="D721" i="4"/>
  <c r="H462" i="14" s="1"/>
  <c r="C721" i="4"/>
  <c r="G462" i="14" s="1"/>
  <c r="H720" i="4"/>
  <c r="L461" i="14" s="1"/>
  <c r="G720" i="4"/>
  <c r="K461" i="14" s="1"/>
  <c r="D720" i="4"/>
  <c r="H461" i="14" s="1"/>
  <c r="C720" i="4"/>
  <c r="G461" i="14" s="1"/>
  <c r="H719" i="4"/>
  <c r="L460" i="14" s="1"/>
  <c r="G719" i="4"/>
  <c r="K460" i="14" s="1"/>
  <c r="D719" i="4"/>
  <c r="H460" i="14" s="1"/>
  <c r="C719" i="4"/>
  <c r="G460" i="14" s="1"/>
  <c r="H718" i="4"/>
  <c r="L459" i="14" s="1"/>
  <c r="G718" i="4"/>
  <c r="K459" i="14" s="1"/>
  <c r="D718" i="4"/>
  <c r="H459" i="14" s="1"/>
  <c r="C718" i="4"/>
  <c r="G459" i="14" s="1"/>
  <c r="H717" i="4"/>
  <c r="L458" i="14" s="1"/>
  <c r="G717" i="4"/>
  <c r="K458" i="14" s="1"/>
  <c r="D717" i="4"/>
  <c r="H458" i="14" s="1"/>
  <c r="C717" i="4"/>
  <c r="G458" i="14" s="1"/>
  <c r="H716" i="4"/>
  <c r="G716" i="4"/>
  <c r="H715" i="4"/>
  <c r="G715" i="4"/>
  <c r="H714" i="4"/>
  <c r="G714" i="4"/>
  <c r="H713" i="4"/>
  <c r="L457" i="14" s="1"/>
  <c r="G713" i="4"/>
  <c r="K457" i="14" s="1"/>
  <c r="D713" i="4"/>
  <c r="H457" i="14" s="1"/>
  <c r="C713" i="4"/>
  <c r="G457" i="14" s="1"/>
  <c r="H712" i="4"/>
  <c r="L456" i="14" s="1"/>
  <c r="G712" i="4"/>
  <c r="K456" i="14" s="1"/>
  <c r="D712" i="4"/>
  <c r="H456" i="14" s="1"/>
  <c r="C712" i="4"/>
  <c r="G456" i="14" s="1"/>
  <c r="H711" i="4"/>
  <c r="L455" i="14" s="1"/>
  <c r="G711" i="4"/>
  <c r="K455" i="14" s="1"/>
  <c r="D711" i="4"/>
  <c r="H455" i="14" s="1"/>
  <c r="C711" i="4"/>
  <c r="G455" i="14" s="1"/>
  <c r="H710" i="4"/>
  <c r="L454" i="14" s="1"/>
  <c r="G710" i="4"/>
  <c r="K454" i="14" s="1"/>
  <c r="D710" i="4"/>
  <c r="H454" i="14" s="1"/>
  <c r="C710" i="4"/>
  <c r="G454" i="14" s="1"/>
  <c r="H709" i="4"/>
  <c r="L453" i="14" s="1"/>
  <c r="G709" i="4"/>
  <c r="K453" i="14" s="1"/>
  <c r="D709" i="4"/>
  <c r="H453" i="14" s="1"/>
  <c r="C709" i="4"/>
  <c r="G453" i="14" s="1"/>
  <c r="H708" i="4"/>
  <c r="L452" i="14" s="1"/>
  <c r="G708" i="4"/>
  <c r="K452" i="14" s="1"/>
  <c r="D708" i="4"/>
  <c r="H452" i="14" s="1"/>
  <c r="C708" i="4"/>
  <c r="G452" i="14" s="1"/>
  <c r="H707" i="4"/>
  <c r="L451" i="14" s="1"/>
  <c r="G707" i="4"/>
  <c r="K451" i="14" s="1"/>
  <c r="D707" i="4"/>
  <c r="H451" i="14" s="1"/>
  <c r="C707" i="4"/>
  <c r="G451" i="14" s="1"/>
  <c r="H706" i="4"/>
  <c r="L450" i="14" s="1"/>
  <c r="G706" i="4"/>
  <c r="K450" i="14" s="1"/>
  <c r="D706" i="4"/>
  <c r="H450" i="14" s="1"/>
  <c r="C706" i="4"/>
  <c r="G450" i="14" s="1"/>
  <c r="H705" i="4"/>
  <c r="L449" i="14" s="1"/>
  <c r="G705" i="4"/>
  <c r="K449" i="14" s="1"/>
  <c r="D705" i="4"/>
  <c r="H449" i="14" s="1"/>
  <c r="C705" i="4"/>
  <c r="G449" i="14" s="1"/>
  <c r="H704" i="4"/>
  <c r="G704" i="4"/>
  <c r="H703" i="4"/>
  <c r="G703" i="4"/>
  <c r="H702" i="4"/>
  <c r="G702" i="4"/>
  <c r="H701" i="4"/>
  <c r="L448" i="14" s="1"/>
  <c r="G701" i="4"/>
  <c r="K448" i="14" s="1"/>
  <c r="D701" i="4"/>
  <c r="H448" i="14" s="1"/>
  <c r="C701" i="4"/>
  <c r="G448" i="14" s="1"/>
  <c r="H700" i="4"/>
  <c r="L447" i="14" s="1"/>
  <c r="G700" i="4"/>
  <c r="K447" i="14" s="1"/>
  <c r="D700" i="4"/>
  <c r="H447" i="14" s="1"/>
  <c r="C700" i="4"/>
  <c r="G447" i="14" s="1"/>
  <c r="H699" i="4"/>
  <c r="L446" i="14" s="1"/>
  <c r="G699" i="4"/>
  <c r="K446" i="14" s="1"/>
  <c r="D699" i="4"/>
  <c r="H446" i="14" s="1"/>
  <c r="C699" i="4"/>
  <c r="G446" i="14" s="1"/>
  <c r="H698" i="4"/>
  <c r="L445" i="14" s="1"/>
  <c r="G698" i="4"/>
  <c r="K445" i="14" s="1"/>
  <c r="D698" i="4"/>
  <c r="H445" i="14" s="1"/>
  <c r="C698" i="4"/>
  <c r="G445" i="14" s="1"/>
  <c r="H697" i="4"/>
  <c r="L444" i="14" s="1"/>
  <c r="G697" i="4"/>
  <c r="K444" i="14" s="1"/>
  <c r="D697" i="4"/>
  <c r="H444" i="14" s="1"/>
  <c r="C697" i="4"/>
  <c r="G444" i="14" s="1"/>
  <c r="H696" i="4"/>
  <c r="L443" i="14" s="1"/>
  <c r="G696" i="4"/>
  <c r="K443" i="14" s="1"/>
  <c r="D696" i="4"/>
  <c r="H443" i="14" s="1"/>
  <c r="C696" i="4"/>
  <c r="G443" i="14" s="1"/>
  <c r="H695" i="4"/>
  <c r="L442" i="14" s="1"/>
  <c r="G695" i="4"/>
  <c r="K442" i="14" s="1"/>
  <c r="D695" i="4"/>
  <c r="H442" i="14" s="1"/>
  <c r="C695" i="4"/>
  <c r="G442" i="14" s="1"/>
  <c r="H694" i="4"/>
  <c r="L441" i="14" s="1"/>
  <c r="G694" i="4"/>
  <c r="K441" i="14" s="1"/>
  <c r="D694" i="4"/>
  <c r="H441" i="14" s="1"/>
  <c r="C694" i="4"/>
  <c r="G441" i="14" s="1"/>
  <c r="H693" i="4"/>
  <c r="L440" i="14" s="1"/>
  <c r="G693" i="4"/>
  <c r="K440" i="14" s="1"/>
  <c r="D693" i="4"/>
  <c r="H440" i="14" s="1"/>
  <c r="C693" i="4"/>
  <c r="G440" i="14" s="1"/>
  <c r="H692" i="4"/>
  <c r="G692" i="4"/>
  <c r="H691" i="4"/>
  <c r="G691" i="4"/>
  <c r="H690" i="4"/>
  <c r="G690" i="4"/>
  <c r="H689" i="4"/>
  <c r="G689" i="4"/>
  <c r="H688" i="4"/>
  <c r="G688" i="4"/>
  <c r="H687" i="4"/>
  <c r="L439" i="14" s="1"/>
  <c r="G687" i="4"/>
  <c r="K439" i="14" s="1"/>
  <c r="C687" i="4"/>
  <c r="G439" i="14" s="1"/>
  <c r="H686" i="4"/>
  <c r="L438" i="14" s="1"/>
  <c r="G686" i="4"/>
  <c r="K438" i="14" s="1"/>
  <c r="C686" i="4"/>
  <c r="G438" i="14" s="1"/>
  <c r="H685" i="4"/>
  <c r="L437" i="14" s="1"/>
  <c r="G685" i="4"/>
  <c r="K437" i="14" s="1"/>
  <c r="C685" i="4"/>
  <c r="G437" i="14" s="1"/>
  <c r="H684" i="4"/>
  <c r="L436" i="14" s="1"/>
  <c r="G684" i="4"/>
  <c r="K436" i="14" s="1"/>
  <c r="C684" i="4"/>
  <c r="G436" i="14" s="1"/>
  <c r="H683" i="4"/>
  <c r="L435" i="14" s="1"/>
  <c r="G683" i="4"/>
  <c r="K435" i="14" s="1"/>
  <c r="C683" i="4"/>
  <c r="G435" i="14" s="1"/>
  <c r="H682" i="4"/>
  <c r="L434" i="14" s="1"/>
  <c r="G682" i="4"/>
  <c r="K434" i="14" s="1"/>
  <c r="C682" i="4"/>
  <c r="G434" i="14" s="1"/>
  <c r="H681" i="4"/>
  <c r="L433" i="14" s="1"/>
  <c r="G681" i="4"/>
  <c r="K433" i="14" s="1"/>
  <c r="C681" i="4"/>
  <c r="G433" i="14" s="1"/>
  <c r="H680" i="4"/>
  <c r="L432" i="14" s="1"/>
  <c r="G680" i="4"/>
  <c r="K432" i="14" s="1"/>
  <c r="C680" i="4"/>
  <c r="G432" i="14" s="1"/>
  <c r="H679" i="4"/>
  <c r="G679" i="4"/>
  <c r="H678" i="4"/>
  <c r="G678" i="4"/>
  <c r="H677" i="4"/>
  <c r="G677" i="4"/>
  <c r="H676" i="4"/>
  <c r="L431" i="14" s="1"/>
  <c r="G676" i="4"/>
  <c r="K431" i="14" s="1"/>
  <c r="C676" i="4"/>
  <c r="G431" i="14" s="1"/>
  <c r="H675" i="4"/>
  <c r="G675" i="4"/>
  <c r="H674" i="4"/>
  <c r="L430" i="14" s="1"/>
  <c r="G674" i="4"/>
  <c r="K430" i="14" s="1"/>
  <c r="H673" i="4"/>
  <c r="L429" i="14" s="1"/>
  <c r="G673" i="4"/>
  <c r="K429" i="14" s="1"/>
  <c r="H672" i="4"/>
  <c r="L428" i="14" s="1"/>
  <c r="G672" i="4"/>
  <c r="K428" i="14" s="1"/>
  <c r="H671" i="4"/>
  <c r="G671" i="4"/>
  <c r="H670" i="4"/>
  <c r="L427" i="14" s="1"/>
  <c r="G670" i="4"/>
  <c r="K427" i="14" s="1"/>
  <c r="C670" i="4"/>
  <c r="G427" i="14" s="1"/>
  <c r="H669" i="4"/>
  <c r="L426" i="14" s="1"/>
  <c r="G669" i="4"/>
  <c r="K426" i="14" s="1"/>
  <c r="C669" i="4"/>
  <c r="G426" i="14" s="1"/>
  <c r="H668" i="4"/>
  <c r="L425" i="14" s="1"/>
  <c r="G668" i="4"/>
  <c r="K425" i="14" s="1"/>
  <c r="C668" i="4"/>
  <c r="G425" i="14" s="1"/>
  <c r="H667" i="4"/>
  <c r="L424" i="14" s="1"/>
  <c r="G667" i="4"/>
  <c r="K424" i="14" s="1"/>
  <c r="C667" i="4"/>
  <c r="G424" i="14" s="1"/>
  <c r="H666" i="4"/>
  <c r="G666" i="4"/>
  <c r="H665" i="4"/>
  <c r="G665" i="4"/>
  <c r="H664" i="4"/>
  <c r="G664" i="4"/>
  <c r="H663" i="4"/>
  <c r="L423" i="14" s="1"/>
  <c r="G663" i="4"/>
  <c r="K423" i="14" s="1"/>
  <c r="H662" i="4"/>
  <c r="L422" i="14" s="1"/>
  <c r="G662" i="4"/>
  <c r="K422" i="14" s="1"/>
  <c r="C662" i="4"/>
  <c r="H661" i="4"/>
  <c r="L421" i="14" s="1"/>
  <c r="G661" i="4"/>
  <c r="K421" i="14" s="1"/>
  <c r="H660" i="4"/>
  <c r="L420" i="14" s="1"/>
  <c r="G660" i="4"/>
  <c r="K420" i="14" s="1"/>
  <c r="H659" i="4"/>
  <c r="L419" i="14" s="1"/>
  <c r="G659" i="4"/>
  <c r="K419" i="14" s="1"/>
  <c r="H658" i="4"/>
  <c r="G658" i="4"/>
  <c r="H657" i="4"/>
  <c r="L418" i="14" s="1"/>
  <c r="G657" i="4"/>
  <c r="K418" i="14" s="1"/>
  <c r="H656" i="4"/>
  <c r="L417" i="14" s="1"/>
  <c r="G656" i="4"/>
  <c r="K417" i="14" s="1"/>
  <c r="C656" i="4"/>
  <c r="H655" i="4"/>
  <c r="L416" i="14" s="1"/>
  <c r="G655" i="4"/>
  <c r="K416" i="14" s="1"/>
  <c r="C655" i="4"/>
  <c r="H654" i="4"/>
  <c r="G654" i="4"/>
  <c r="H653" i="4"/>
  <c r="L415" i="14" s="1"/>
  <c r="G653" i="4"/>
  <c r="K415" i="14" s="1"/>
  <c r="H652" i="4"/>
  <c r="L414" i="14" s="1"/>
  <c r="G652" i="4"/>
  <c r="K414" i="14" s="1"/>
  <c r="H651" i="4"/>
  <c r="L413" i="14" s="1"/>
  <c r="G651" i="4"/>
  <c r="K413" i="14" s="1"/>
  <c r="H650" i="4"/>
  <c r="L412" i="14" s="1"/>
  <c r="G650" i="4"/>
  <c r="K412" i="14" s="1"/>
  <c r="H649" i="4"/>
  <c r="G649" i="4"/>
  <c r="H648" i="4"/>
  <c r="L411" i="14" s="1"/>
  <c r="G648" i="4"/>
  <c r="K411" i="14" s="1"/>
  <c r="C648" i="4"/>
  <c r="G411" i="14" s="1"/>
  <c r="H647" i="4"/>
  <c r="L410" i="14" s="1"/>
  <c r="G647" i="4"/>
  <c r="K410" i="14" s="1"/>
  <c r="C647" i="4"/>
  <c r="G410" i="14" s="1"/>
  <c r="H646" i="4"/>
  <c r="L409" i="14" s="1"/>
  <c r="G646" i="4"/>
  <c r="K409" i="14" s="1"/>
  <c r="C646" i="4"/>
  <c r="G409" i="14" s="1"/>
  <c r="H645" i="4"/>
  <c r="G645" i="4"/>
  <c r="H644" i="4"/>
  <c r="L408" i="14" s="1"/>
  <c r="G644" i="4"/>
  <c r="K408" i="14" s="1"/>
  <c r="C644" i="4"/>
  <c r="G408" i="14" s="1"/>
  <c r="H643" i="4"/>
  <c r="G643" i="4"/>
  <c r="H642" i="4"/>
  <c r="L407" i="14" s="1"/>
  <c r="G642" i="4"/>
  <c r="K407" i="14" s="1"/>
  <c r="H641" i="4"/>
  <c r="L406" i="14" s="1"/>
  <c r="G641" i="4"/>
  <c r="K406" i="14" s="1"/>
  <c r="H640" i="4"/>
  <c r="L405" i="14" s="1"/>
  <c r="G640" i="4"/>
  <c r="K405" i="14" s="1"/>
  <c r="H639" i="4"/>
  <c r="L404" i="14" s="1"/>
  <c r="G639" i="4"/>
  <c r="K404" i="14" s="1"/>
  <c r="H638" i="4"/>
  <c r="G638" i="4"/>
  <c r="H637" i="4"/>
  <c r="L403" i="14" s="1"/>
  <c r="G637" i="4"/>
  <c r="K403" i="14" s="1"/>
  <c r="H636" i="4"/>
  <c r="L402" i="14" s="1"/>
  <c r="G636" i="4"/>
  <c r="K402" i="14" s="1"/>
  <c r="H635" i="4"/>
  <c r="L401" i="14" s="1"/>
  <c r="G635" i="4"/>
  <c r="K401" i="14" s="1"/>
  <c r="H634" i="4"/>
  <c r="G634" i="4"/>
  <c r="H633" i="4"/>
  <c r="L400" i="14" s="1"/>
  <c r="G633" i="4"/>
  <c r="K400" i="14" s="1"/>
  <c r="H632" i="4"/>
  <c r="G632" i="4"/>
  <c r="H631" i="4"/>
  <c r="L399" i="14" s="1"/>
  <c r="G631" i="4"/>
  <c r="K399" i="14" s="1"/>
  <c r="C631" i="4"/>
  <c r="G399" i="14" s="1"/>
  <c r="H630" i="4"/>
  <c r="L398" i="14" s="1"/>
  <c r="G630" i="4"/>
  <c r="K398" i="14" s="1"/>
  <c r="C630" i="4"/>
  <c r="G398" i="14" s="1"/>
  <c r="H629" i="4"/>
  <c r="G629" i="4"/>
  <c r="H628" i="4"/>
  <c r="L397" i="14" s="1"/>
  <c r="G628" i="4"/>
  <c r="K397" i="14" s="1"/>
  <c r="C628" i="4"/>
  <c r="G397" i="14" s="1"/>
  <c r="H627" i="4"/>
  <c r="L396" i="14" s="1"/>
  <c r="G627" i="4"/>
  <c r="K396" i="14" s="1"/>
  <c r="C627" i="4"/>
  <c r="G396" i="14" s="1"/>
  <c r="H626" i="4"/>
  <c r="L395" i="14" s="1"/>
  <c r="G626" i="4"/>
  <c r="K395" i="14" s="1"/>
  <c r="C626" i="4"/>
  <c r="G395" i="14" s="1"/>
  <c r="H625" i="4"/>
  <c r="L394" i="14" s="1"/>
  <c r="G625" i="4"/>
  <c r="K394" i="14" s="1"/>
  <c r="C625" i="4"/>
  <c r="G394" i="14" s="1"/>
  <c r="H624" i="4"/>
  <c r="L393" i="14" s="1"/>
  <c r="G624" i="4"/>
  <c r="K393" i="14" s="1"/>
  <c r="C624" i="4"/>
  <c r="G393" i="14" s="1"/>
  <c r="H623" i="4"/>
  <c r="G623" i="4"/>
  <c r="H622" i="4"/>
  <c r="G622" i="4"/>
  <c r="H621" i="4"/>
  <c r="G621" i="4"/>
  <c r="H620" i="4"/>
  <c r="L392" i="14" s="1"/>
  <c r="G620" i="4"/>
  <c r="K392" i="14" s="1"/>
  <c r="H619" i="4"/>
  <c r="L391" i="14" s="1"/>
  <c r="G619" i="4"/>
  <c r="K391" i="14" s="1"/>
  <c r="H618" i="4"/>
  <c r="L390" i="14" s="1"/>
  <c r="G618" i="4"/>
  <c r="K390" i="14" s="1"/>
  <c r="H617" i="4"/>
  <c r="L389" i="14" s="1"/>
  <c r="G617" i="4"/>
  <c r="K389" i="14" s="1"/>
  <c r="H616" i="4"/>
  <c r="L388" i="14" s="1"/>
  <c r="G616" i="4"/>
  <c r="K388" i="14" s="1"/>
  <c r="H615" i="4"/>
  <c r="L387" i="14" s="1"/>
  <c r="G615" i="4"/>
  <c r="K387" i="14" s="1"/>
  <c r="H614" i="4"/>
  <c r="L386" i="14" s="1"/>
  <c r="G614" i="4"/>
  <c r="K386" i="14" s="1"/>
  <c r="H613" i="4"/>
  <c r="G613" i="4"/>
  <c r="H612" i="4"/>
  <c r="G612" i="4"/>
  <c r="H611" i="4"/>
  <c r="G611" i="4"/>
  <c r="H610" i="4"/>
  <c r="L385" i="14" s="1"/>
  <c r="G610" i="4"/>
  <c r="K385" i="14" s="1"/>
  <c r="C610" i="4"/>
  <c r="G385" i="14" s="1"/>
  <c r="H609" i="4"/>
  <c r="G609" i="4"/>
  <c r="H608" i="4"/>
  <c r="G608" i="4"/>
  <c r="H607" i="4"/>
  <c r="G607" i="4"/>
  <c r="H606" i="4"/>
  <c r="L384" i="14" s="1"/>
  <c r="G606" i="4"/>
  <c r="K384" i="14" s="1"/>
  <c r="D606" i="4"/>
  <c r="H384" i="14" s="1"/>
  <c r="C606" i="4"/>
  <c r="G384" i="14" s="1"/>
  <c r="H605" i="4"/>
  <c r="L383" i="14" s="1"/>
  <c r="G605" i="4"/>
  <c r="K383" i="14" s="1"/>
  <c r="D605" i="4"/>
  <c r="H383" i="14" s="1"/>
  <c r="C605" i="4"/>
  <c r="G383" i="14" s="1"/>
  <c r="H604" i="4"/>
  <c r="L382" i="14" s="1"/>
  <c r="G604" i="4"/>
  <c r="K382" i="14" s="1"/>
  <c r="D604" i="4"/>
  <c r="H382" i="14" s="1"/>
  <c r="C604" i="4"/>
  <c r="G382" i="14" s="1"/>
  <c r="H603" i="4"/>
  <c r="L381" i="14" s="1"/>
  <c r="G603" i="4"/>
  <c r="K381" i="14" s="1"/>
  <c r="D603" i="4"/>
  <c r="H381" i="14" s="1"/>
  <c r="C603" i="4"/>
  <c r="G381" i="14" s="1"/>
  <c r="H602" i="4"/>
  <c r="L380" i="14" s="1"/>
  <c r="G602" i="4"/>
  <c r="K380" i="14" s="1"/>
  <c r="D602" i="4"/>
  <c r="H380" i="14" s="1"/>
  <c r="C602" i="4"/>
  <c r="G380" i="14" s="1"/>
  <c r="H601" i="4"/>
  <c r="L379" i="14" s="1"/>
  <c r="G601" i="4"/>
  <c r="K379" i="14" s="1"/>
  <c r="D601" i="4"/>
  <c r="H379" i="14" s="1"/>
  <c r="C601" i="4"/>
  <c r="G379" i="14" s="1"/>
  <c r="H600" i="4"/>
  <c r="L378" i="14" s="1"/>
  <c r="G600" i="4"/>
  <c r="K378" i="14" s="1"/>
  <c r="D600" i="4"/>
  <c r="H378" i="14" s="1"/>
  <c r="C600" i="4"/>
  <c r="G378" i="14" s="1"/>
  <c r="H599" i="4"/>
  <c r="L377" i="14" s="1"/>
  <c r="G599" i="4"/>
  <c r="K377" i="14" s="1"/>
  <c r="D599" i="4"/>
  <c r="H377" i="14" s="1"/>
  <c r="C599" i="4"/>
  <c r="G377" i="14" s="1"/>
  <c r="H598" i="4"/>
  <c r="G598" i="4"/>
  <c r="H597" i="4"/>
  <c r="G597" i="4"/>
  <c r="H596" i="4"/>
  <c r="G596" i="4"/>
  <c r="H595" i="4"/>
  <c r="L376" i="14" s="1"/>
  <c r="G595" i="4"/>
  <c r="K376" i="14" s="1"/>
  <c r="H594" i="4"/>
  <c r="L375" i="14" s="1"/>
  <c r="G594" i="4"/>
  <c r="K375" i="14" s="1"/>
  <c r="C594" i="4"/>
  <c r="G375" i="14" s="1"/>
  <c r="H593" i="4"/>
  <c r="G593" i="4"/>
  <c r="H592" i="4"/>
  <c r="G592" i="4"/>
  <c r="H591" i="4"/>
  <c r="G591" i="4"/>
  <c r="H590" i="4"/>
  <c r="L374" i="14" s="1"/>
  <c r="G590" i="4"/>
  <c r="K374" i="14" s="1"/>
  <c r="C590" i="4"/>
  <c r="G374" i="14" s="1"/>
  <c r="H589" i="4"/>
  <c r="G589" i="4"/>
  <c r="H588" i="4"/>
  <c r="L373" i="14" s="1"/>
  <c r="G588" i="4"/>
  <c r="K373" i="14" s="1"/>
  <c r="C588" i="4"/>
  <c r="G373" i="14" s="1"/>
  <c r="H587" i="4"/>
  <c r="L372" i="14" s="1"/>
  <c r="G587" i="4"/>
  <c r="K372" i="14" s="1"/>
  <c r="C587" i="4"/>
  <c r="G372" i="14" s="1"/>
  <c r="H586" i="4"/>
  <c r="L371" i="14" s="1"/>
  <c r="G586" i="4"/>
  <c r="K371" i="14" s="1"/>
  <c r="C586" i="4"/>
  <c r="G371" i="14" s="1"/>
  <c r="H585" i="4"/>
  <c r="L370" i="14" s="1"/>
  <c r="G585" i="4"/>
  <c r="K370" i="14" s="1"/>
  <c r="C585" i="4"/>
  <c r="G370" i="14" s="1"/>
  <c r="H584" i="4"/>
  <c r="L369" i="14" s="1"/>
  <c r="G584" i="4"/>
  <c r="K369" i="14" s="1"/>
  <c r="C584" i="4"/>
  <c r="G369" i="14" s="1"/>
  <c r="H583" i="4"/>
  <c r="L368" i="14" s="1"/>
  <c r="G583" i="4"/>
  <c r="K368" i="14" s="1"/>
  <c r="C583" i="4"/>
  <c r="G368" i="14" s="1"/>
  <c r="H582" i="4"/>
  <c r="G582" i="4"/>
  <c r="H581" i="4"/>
  <c r="G581" i="4"/>
  <c r="H580" i="4"/>
  <c r="G580" i="4"/>
  <c r="H579" i="4"/>
  <c r="L367" i="14" s="1"/>
  <c r="G579" i="4"/>
  <c r="K367" i="14" s="1"/>
  <c r="C579" i="4"/>
  <c r="G367" i="14" s="1"/>
  <c r="H578" i="4"/>
  <c r="G578" i="4"/>
  <c r="H577" i="4"/>
  <c r="L366" i="14" s="1"/>
  <c r="G577" i="4"/>
  <c r="K366" i="14" s="1"/>
  <c r="H576" i="4"/>
  <c r="G576" i="4"/>
  <c r="H575" i="4"/>
  <c r="L365" i="14" s="1"/>
  <c r="G575" i="4"/>
  <c r="K365" i="14" s="1"/>
  <c r="H574" i="4"/>
  <c r="G574" i="4"/>
  <c r="H573" i="4"/>
  <c r="L364" i="14" s="1"/>
  <c r="G573" i="4"/>
  <c r="K364" i="14" s="1"/>
  <c r="H572" i="4"/>
  <c r="L363" i="14" s="1"/>
  <c r="G572" i="4"/>
  <c r="K363" i="14" s="1"/>
  <c r="H571" i="4"/>
  <c r="L362" i="14" s="1"/>
  <c r="G571" i="4"/>
  <c r="K362" i="14" s="1"/>
  <c r="H570" i="4"/>
  <c r="G570" i="4"/>
  <c r="H569" i="4"/>
  <c r="L361" i="14" s="1"/>
  <c r="G569" i="4"/>
  <c r="K361" i="14" s="1"/>
  <c r="H568" i="4"/>
  <c r="L360" i="14" s="1"/>
  <c r="G568" i="4"/>
  <c r="K360" i="14" s="1"/>
  <c r="H567" i="4"/>
  <c r="G567" i="4"/>
  <c r="H566" i="4"/>
  <c r="G566" i="4"/>
  <c r="H565" i="4"/>
  <c r="G565" i="4"/>
  <c r="H564" i="4"/>
  <c r="L359" i="14" s="1"/>
  <c r="G564" i="4"/>
  <c r="K359" i="14" s="1"/>
  <c r="C564" i="4"/>
  <c r="G359" i="14" s="1"/>
  <c r="H563" i="4"/>
  <c r="L358" i="14" s="1"/>
  <c r="G563" i="4"/>
  <c r="K358" i="14" s="1"/>
  <c r="C563" i="4"/>
  <c r="G358" i="14" s="1"/>
  <c r="H562" i="4"/>
  <c r="L357" i="14" s="1"/>
  <c r="G562" i="4"/>
  <c r="K357" i="14" s="1"/>
  <c r="C562" i="4"/>
  <c r="G357" i="14" s="1"/>
  <c r="H561" i="4"/>
  <c r="L356" i="14" s="1"/>
  <c r="G561" i="4"/>
  <c r="K356" i="14" s="1"/>
  <c r="C561" i="4"/>
  <c r="G356" i="14" s="1"/>
  <c r="H560" i="4"/>
  <c r="G560" i="4"/>
  <c r="H559" i="4"/>
  <c r="L355" i="14" s="1"/>
  <c r="G559" i="4"/>
  <c r="K355" i="14" s="1"/>
  <c r="C559" i="4"/>
  <c r="G355" i="14" s="1"/>
  <c r="H558" i="4"/>
  <c r="L354" i="14" s="1"/>
  <c r="G558" i="4"/>
  <c r="K354" i="14" s="1"/>
  <c r="C558" i="4"/>
  <c r="G354" i="14" s="1"/>
  <c r="H557" i="4"/>
  <c r="L353" i="14" s="1"/>
  <c r="G557" i="4"/>
  <c r="K353" i="14" s="1"/>
  <c r="C557" i="4"/>
  <c r="G353" i="14" s="1"/>
  <c r="H556" i="4"/>
  <c r="G556" i="4"/>
  <c r="H555" i="4"/>
  <c r="G555" i="4"/>
  <c r="H554" i="4"/>
  <c r="G554" i="4"/>
  <c r="H553" i="4"/>
  <c r="L352" i="14" s="1"/>
  <c r="G553" i="4"/>
  <c r="K352" i="14" s="1"/>
  <c r="C553" i="4"/>
  <c r="G352" i="14" s="1"/>
  <c r="H552" i="4"/>
  <c r="L351" i="14" s="1"/>
  <c r="G552" i="4"/>
  <c r="K351" i="14" s="1"/>
  <c r="C552" i="4"/>
  <c r="G351" i="14" s="1"/>
  <c r="H551" i="4"/>
  <c r="L350" i="14" s="1"/>
  <c r="G551" i="4"/>
  <c r="K350" i="14" s="1"/>
  <c r="C551" i="4"/>
  <c r="G350" i="14" s="1"/>
  <c r="H550" i="4"/>
  <c r="L349" i="14" s="1"/>
  <c r="G550" i="4"/>
  <c r="K349" i="14" s="1"/>
  <c r="C550" i="4"/>
  <c r="G349" i="14" s="1"/>
  <c r="H549" i="4"/>
  <c r="L348" i="14" s="1"/>
  <c r="G549" i="4"/>
  <c r="K348" i="14" s="1"/>
  <c r="C549" i="4"/>
  <c r="G348" i="14" s="1"/>
  <c r="H548" i="4"/>
  <c r="L347" i="14" s="1"/>
  <c r="G548" i="4"/>
  <c r="K347" i="14" s="1"/>
  <c r="C548" i="4"/>
  <c r="G347" i="14" s="1"/>
  <c r="H547" i="4"/>
  <c r="G547" i="4"/>
  <c r="H546" i="4"/>
  <c r="G546" i="4"/>
  <c r="H545" i="4"/>
  <c r="G545" i="4"/>
  <c r="H544" i="4"/>
  <c r="L346" i="14" s="1"/>
  <c r="G544" i="4"/>
  <c r="K346" i="14" s="1"/>
  <c r="C544" i="4"/>
  <c r="G346" i="14" s="1"/>
  <c r="H543" i="4"/>
  <c r="L345" i="14" s="1"/>
  <c r="G543" i="4"/>
  <c r="K345" i="14" s="1"/>
  <c r="C543" i="4"/>
  <c r="G345" i="14" s="1"/>
  <c r="H542" i="4"/>
  <c r="L344" i="14" s="1"/>
  <c r="G542" i="4"/>
  <c r="K344" i="14" s="1"/>
  <c r="C542" i="4"/>
  <c r="G344" i="14" s="1"/>
  <c r="H541" i="4"/>
  <c r="L343" i="14" s="1"/>
  <c r="G541" i="4"/>
  <c r="K343" i="14" s="1"/>
  <c r="C541" i="4"/>
  <c r="G343" i="14" s="1"/>
  <c r="H540" i="4"/>
  <c r="L342" i="14" s="1"/>
  <c r="G540" i="4"/>
  <c r="K342" i="14" s="1"/>
  <c r="C540" i="4"/>
  <c r="G342" i="14" s="1"/>
  <c r="H539" i="4"/>
  <c r="L341" i="14" s="1"/>
  <c r="G539" i="4"/>
  <c r="K341" i="14" s="1"/>
  <c r="C539" i="4"/>
  <c r="G341" i="14" s="1"/>
  <c r="H538" i="4"/>
  <c r="G538" i="4"/>
  <c r="H537" i="4"/>
  <c r="G537" i="4"/>
  <c r="H536" i="4"/>
  <c r="G536" i="4"/>
  <c r="H535" i="4"/>
  <c r="L340" i="14" s="1"/>
  <c r="G535" i="4"/>
  <c r="K340" i="14" s="1"/>
  <c r="C535" i="4"/>
  <c r="G340" i="14" s="1"/>
  <c r="H534" i="4"/>
  <c r="L339" i="14" s="1"/>
  <c r="G534" i="4"/>
  <c r="K339" i="14" s="1"/>
  <c r="H533" i="4"/>
  <c r="L338" i="14" s="1"/>
  <c r="G533" i="4"/>
  <c r="K338" i="14" s="1"/>
  <c r="C533" i="4"/>
  <c r="G338" i="14" s="1"/>
  <c r="H532" i="4"/>
  <c r="L337" i="14" s="1"/>
  <c r="G532" i="4"/>
  <c r="K337" i="14" s="1"/>
  <c r="C532" i="4"/>
  <c r="G337" i="14" s="1"/>
  <c r="H531" i="4"/>
  <c r="L336" i="14" s="1"/>
  <c r="G531" i="4"/>
  <c r="K336" i="14" s="1"/>
  <c r="C531" i="4"/>
  <c r="G336" i="14" s="1"/>
  <c r="H530" i="4"/>
  <c r="L335" i="14" s="1"/>
  <c r="G530" i="4"/>
  <c r="K335" i="14" s="1"/>
  <c r="C530" i="4"/>
  <c r="G335" i="14" s="1"/>
  <c r="H529" i="4"/>
  <c r="L334" i="14" s="1"/>
  <c r="G529" i="4"/>
  <c r="K334" i="14" s="1"/>
  <c r="C529" i="4"/>
  <c r="G334" i="14" s="1"/>
  <c r="H528" i="4"/>
  <c r="L333" i="14" s="1"/>
  <c r="G528" i="4"/>
  <c r="K333" i="14" s="1"/>
  <c r="C528" i="4"/>
  <c r="G333" i="14" s="1"/>
  <c r="H527" i="4"/>
  <c r="L332" i="14" s="1"/>
  <c r="G527" i="4"/>
  <c r="K332" i="14" s="1"/>
  <c r="C527" i="4"/>
  <c r="G332" i="14" s="1"/>
  <c r="H526" i="4"/>
  <c r="G526" i="4"/>
  <c r="H525" i="4"/>
  <c r="G525" i="4"/>
  <c r="H524" i="4"/>
  <c r="G524" i="4"/>
  <c r="H523" i="4"/>
  <c r="L331" i="14" s="1"/>
  <c r="G523" i="4"/>
  <c r="K331" i="14" s="1"/>
  <c r="H522" i="4"/>
  <c r="L330" i="14" s="1"/>
  <c r="G522" i="4"/>
  <c r="K330" i="14" s="1"/>
  <c r="H521" i="4"/>
  <c r="G521" i="4"/>
  <c r="H520" i="4"/>
  <c r="G520" i="4"/>
  <c r="H519" i="4"/>
  <c r="G519" i="4"/>
  <c r="H518" i="4"/>
  <c r="L329" i="14" s="1"/>
  <c r="G518" i="4"/>
  <c r="K329" i="14" s="1"/>
  <c r="H517" i="4"/>
  <c r="G517" i="4"/>
  <c r="H516" i="4"/>
  <c r="G516" i="4"/>
  <c r="H515" i="4"/>
  <c r="G515" i="4"/>
  <c r="H514" i="4"/>
  <c r="L328" i="14" s="1"/>
  <c r="G514" i="4"/>
  <c r="K328" i="14" s="1"/>
  <c r="H513" i="4"/>
  <c r="L327" i="14" s="1"/>
  <c r="G513" i="4"/>
  <c r="K327" i="14" s="1"/>
  <c r="H512" i="4"/>
  <c r="L326" i="14" s="1"/>
  <c r="G512" i="4"/>
  <c r="K326" i="14" s="1"/>
  <c r="H511" i="4"/>
  <c r="G511" i="4"/>
  <c r="H510" i="4"/>
  <c r="G510" i="4"/>
  <c r="H509" i="4"/>
  <c r="G509" i="4"/>
  <c r="H508" i="4"/>
  <c r="G508" i="4"/>
  <c r="H507" i="4"/>
  <c r="G507" i="4"/>
  <c r="H506" i="4"/>
  <c r="G506" i="4"/>
  <c r="H505" i="4"/>
  <c r="G505" i="4"/>
  <c r="H504" i="4"/>
  <c r="G504" i="4"/>
  <c r="H503" i="4"/>
  <c r="G503" i="4"/>
  <c r="H502" i="4"/>
  <c r="G502" i="4"/>
  <c r="H501" i="4"/>
  <c r="G501" i="4"/>
  <c r="H500" i="4"/>
  <c r="G500" i="4"/>
  <c r="H499" i="4"/>
  <c r="G499" i="4"/>
  <c r="H498" i="4"/>
  <c r="G498" i="4"/>
  <c r="H497" i="4"/>
  <c r="G497" i="4"/>
  <c r="H496" i="4"/>
  <c r="G496" i="4"/>
  <c r="H495" i="4"/>
  <c r="G495" i="4"/>
  <c r="H494" i="4"/>
  <c r="G494" i="4"/>
  <c r="H493" i="4"/>
  <c r="G493" i="4"/>
  <c r="H492" i="4"/>
  <c r="G492" i="4"/>
  <c r="H491" i="4"/>
  <c r="G491" i="4"/>
  <c r="H490" i="4"/>
  <c r="G490" i="4"/>
  <c r="H489" i="4"/>
  <c r="G489" i="4"/>
  <c r="H488" i="4"/>
  <c r="G488" i="4"/>
  <c r="H487" i="4"/>
  <c r="G487" i="4"/>
  <c r="H486" i="4"/>
  <c r="G486" i="4"/>
  <c r="H485" i="4"/>
  <c r="G485" i="4"/>
  <c r="H484" i="4"/>
  <c r="G484" i="4"/>
  <c r="H483" i="4"/>
  <c r="G483" i="4"/>
  <c r="H482" i="4"/>
  <c r="G482" i="4"/>
  <c r="H481" i="4"/>
  <c r="G481" i="4"/>
  <c r="H480" i="4"/>
  <c r="G480" i="4"/>
  <c r="H479" i="4"/>
  <c r="G479" i="4"/>
  <c r="H478" i="4"/>
  <c r="G478" i="4"/>
  <c r="H477" i="4"/>
  <c r="G477" i="4"/>
  <c r="H476" i="4"/>
  <c r="G476" i="4"/>
  <c r="H475" i="4"/>
  <c r="G475" i="4"/>
  <c r="H474" i="4"/>
  <c r="G474" i="4"/>
  <c r="H473" i="4"/>
  <c r="G473" i="4"/>
  <c r="C473" i="4"/>
  <c r="G303" i="14" s="1"/>
  <c r="H472" i="4"/>
  <c r="G472" i="4"/>
  <c r="H471" i="4"/>
  <c r="G471" i="4"/>
  <c r="C471" i="4"/>
  <c r="G302" i="14" s="1"/>
  <c r="H470" i="4"/>
  <c r="G470" i="4"/>
  <c r="H469" i="4"/>
  <c r="G469" i="4"/>
  <c r="H468" i="4"/>
  <c r="G468" i="4"/>
  <c r="H467" i="4"/>
  <c r="G467" i="4"/>
  <c r="C467" i="4"/>
  <c r="G299" i="14" s="1"/>
  <c r="H466" i="4"/>
  <c r="G466" i="4"/>
  <c r="C466" i="4"/>
  <c r="G298" i="14" s="1"/>
  <c r="H465" i="4"/>
  <c r="G465" i="4"/>
  <c r="C465" i="4"/>
  <c r="G297" i="14" s="1"/>
  <c r="H464" i="4"/>
  <c r="G464" i="4"/>
  <c r="H463" i="4"/>
  <c r="G463" i="4"/>
  <c r="H462" i="4"/>
  <c r="G462" i="4"/>
  <c r="H461" i="4"/>
  <c r="G461" i="4"/>
  <c r="H460" i="4"/>
  <c r="G460" i="4"/>
  <c r="H459" i="4"/>
  <c r="G459" i="4"/>
  <c r="H458" i="4"/>
  <c r="G458" i="4"/>
  <c r="H457" i="4"/>
  <c r="G457" i="4"/>
  <c r="H456" i="4"/>
  <c r="G456" i="4"/>
  <c r="H455" i="4"/>
  <c r="G455" i="4"/>
  <c r="H454" i="4"/>
  <c r="G454" i="4"/>
  <c r="H453" i="4"/>
  <c r="G453" i="4"/>
  <c r="H452" i="4"/>
  <c r="G452" i="4"/>
  <c r="H451" i="4"/>
  <c r="G451" i="4"/>
  <c r="H450" i="4"/>
  <c r="G450" i="4"/>
  <c r="H449" i="4"/>
  <c r="G449" i="4"/>
  <c r="H448" i="4"/>
  <c r="G448" i="4"/>
  <c r="H447" i="4"/>
  <c r="G447" i="4"/>
  <c r="H446" i="4"/>
  <c r="G446" i="4"/>
  <c r="H445" i="4"/>
  <c r="G445" i="4"/>
  <c r="H444" i="4"/>
  <c r="G444" i="4"/>
  <c r="H443" i="4"/>
  <c r="G443" i="4"/>
  <c r="H442" i="4"/>
  <c r="G442" i="4"/>
  <c r="H441" i="4"/>
  <c r="G441" i="4"/>
  <c r="H440" i="4"/>
  <c r="G440" i="4"/>
  <c r="H439" i="4"/>
  <c r="G439" i="4"/>
  <c r="H438" i="4"/>
  <c r="G438" i="4"/>
  <c r="H437" i="4"/>
  <c r="G437" i="4"/>
  <c r="H436" i="4"/>
  <c r="G436" i="4"/>
  <c r="H435" i="4"/>
  <c r="G435" i="4"/>
  <c r="H434" i="4"/>
  <c r="G434" i="4"/>
  <c r="H433" i="4"/>
  <c r="G433" i="4"/>
  <c r="H432" i="4"/>
  <c r="G432" i="4"/>
  <c r="H431" i="4"/>
  <c r="G431" i="4"/>
  <c r="H430" i="4"/>
  <c r="G430" i="4"/>
  <c r="H429" i="4"/>
  <c r="G429" i="4"/>
  <c r="H428" i="4"/>
  <c r="G428" i="4"/>
  <c r="H427" i="4"/>
  <c r="G427" i="4"/>
  <c r="H426" i="4"/>
  <c r="G426" i="4"/>
  <c r="H425" i="4"/>
  <c r="G425" i="4"/>
  <c r="H424" i="4"/>
  <c r="G424" i="4"/>
  <c r="H423" i="4"/>
  <c r="G423" i="4"/>
  <c r="H422" i="4"/>
  <c r="G422" i="4"/>
  <c r="H421" i="4"/>
  <c r="G421" i="4"/>
  <c r="H420" i="4"/>
  <c r="G420" i="4"/>
  <c r="H419" i="4"/>
  <c r="G419" i="4"/>
  <c r="C419" i="4"/>
  <c r="G271" i="14" s="1"/>
  <c r="H418" i="4"/>
  <c r="G418" i="4"/>
  <c r="H417" i="4"/>
  <c r="G417" i="4"/>
  <c r="H416" i="4"/>
  <c r="G416" i="4"/>
  <c r="H415" i="4"/>
  <c r="G415" i="4"/>
  <c r="H414" i="4"/>
  <c r="G414" i="4"/>
  <c r="H413" i="4"/>
  <c r="G413" i="4"/>
  <c r="C413" i="4"/>
  <c r="G267" i="14" s="1"/>
  <c r="H412" i="4"/>
  <c r="G412" i="4"/>
  <c r="C412" i="4"/>
  <c r="G266" i="14" s="1"/>
  <c r="H411" i="4"/>
  <c r="G411" i="4"/>
  <c r="C411" i="4"/>
  <c r="G265" i="14" s="1"/>
  <c r="H410" i="4"/>
  <c r="G410" i="4"/>
  <c r="C410" i="4"/>
  <c r="G264" i="14" s="1"/>
  <c r="H409" i="4"/>
  <c r="G409" i="4"/>
  <c r="H408" i="4"/>
  <c r="G408" i="4"/>
  <c r="H407" i="4"/>
  <c r="G407" i="4"/>
  <c r="H406" i="4"/>
  <c r="G406" i="4"/>
  <c r="C406" i="4"/>
  <c r="G263" i="14" s="1"/>
  <c r="H405" i="4"/>
  <c r="G405" i="4"/>
  <c r="H404" i="4"/>
  <c r="G404" i="4"/>
  <c r="H403" i="4"/>
  <c r="G403" i="4"/>
  <c r="H402" i="4"/>
  <c r="G402" i="4"/>
  <c r="H401" i="4"/>
  <c r="G401" i="4"/>
  <c r="H400" i="4"/>
  <c r="G400" i="4"/>
  <c r="H399" i="4"/>
  <c r="G399" i="4"/>
  <c r="H398" i="4"/>
  <c r="G398" i="4"/>
  <c r="H397" i="4"/>
  <c r="G397" i="4"/>
  <c r="H396" i="4"/>
  <c r="G396" i="4"/>
  <c r="H395" i="4"/>
  <c r="G395" i="4"/>
  <c r="H394" i="4"/>
  <c r="G394" i="4"/>
  <c r="H393" i="4"/>
  <c r="G393" i="4"/>
  <c r="H392" i="4"/>
  <c r="G392" i="4"/>
  <c r="H391" i="4"/>
  <c r="G391" i="4"/>
  <c r="H390" i="4"/>
  <c r="G390" i="4"/>
  <c r="H389" i="4"/>
  <c r="G389" i="4"/>
  <c r="H388" i="4"/>
  <c r="G388" i="4"/>
  <c r="H387" i="4"/>
  <c r="G387" i="4"/>
  <c r="H386" i="4"/>
  <c r="G386" i="4"/>
  <c r="H385" i="4"/>
  <c r="G385" i="4"/>
  <c r="H384" i="4"/>
  <c r="G384" i="4"/>
  <c r="H383" i="4"/>
  <c r="G383" i="4"/>
  <c r="H382" i="4"/>
  <c r="G382" i="4"/>
  <c r="H381" i="4"/>
  <c r="G381" i="4"/>
  <c r="H380" i="4"/>
  <c r="G380" i="4"/>
  <c r="H379" i="4"/>
  <c r="G379" i="4"/>
  <c r="H378" i="4"/>
  <c r="G378" i="4"/>
  <c r="C378" i="4"/>
  <c r="G250" i="14" s="1"/>
  <c r="H377" i="4"/>
  <c r="G377" i="4"/>
  <c r="H376" i="4"/>
  <c r="G376" i="4"/>
  <c r="H375" i="4"/>
  <c r="G375" i="4"/>
  <c r="H374" i="4"/>
  <c r="G374" i="4"/>
  <c r="C374" i="4"/>
  <c r="G247" i="14" s="1"/>
  <c r="H373" i="4"/>
  <c r="G373" i="4"/>
  <c r="H372" i="4"/>
  <c r="G372" i="4"/>
  <c r="C372" i="4"/>
  <c r="G246" i="14" s="1"/>
  <c r="H371" i="4"/>
  <c r="G371" i="4"/>
  <c r="H370" i="4"/>
  <c r="G370" i="4"/>
  <c r="H369" i="4"/>
  <c r="G369" i="4"/>
  <c r="H368" i="4"/>
  <c r="G368" i="4"/>
  <c r="H367" i="4"/>
  <c r="G367" i="4"/>
  <c r="C367" i="4"/>
  <c r="G243" i="14" s="1"/>
  <c r="H366" i="4"/>
  <c r="G366" i="4"/>
  <c r="C366" i="4"/>
  <c r="G242" i="14" s="1"/>
  <c r="H365" i="4"/>
  <c r="G365" i="4"/>
  <c r="C365" i="4"/>
  <c r="G241" i="14" s="1"/>
  <c r="H364" i="4"/>
  <c r="G364" i="4"/>
  <c r="H363" i="4"/>
  <c r="G363" i="4"/>
  <c r="H362" i="4"/>
  <c r="G362" i="4"/>
  <c r="H361" i="4"/>
  <c r="G361" i="4"/>
  <c r="H360" i="4"/>
  <c r="G360" i="4"/>
  <c r="H359" i="4"/>
  <c r="G359" i="4"/>
  <c r="C359" i="4"/>
  <c r="G239" i="14" s="1"/>
  <c r="H358" i="4"/>
  <c r="G358" i="4"/>
  <c r="H357" i="4"/>
  <c r="G357" i="4"/>
  <c r="C357" i="4"/>
  <c r="G238" i="14" s="1"/>
  <c r="H356" i="4"/>
  <c r="G356" i="4"/>
  <c r="C356" i="4"/>
  <c r="G237" i="14" s="1"/>
  <c r="H355" i="4"/>
  <c r="G355" i="4"/>
  <c r="C355" i="4"/>
  <c r="G236" i="14" s="1"/>
  <c r="H354" i="4"/>
  <c r="G354" i="4"/>
  <c r="C354" i="4"/>
  <c r="G235" i="14" s="1"/>
  <c r="H353" i="4"/>
  <c r="G353" i="4"/>
  <c r="C353" i="4"/>
  <c r="G234" i="14" s="1"/>
  <c r="H352" i="4"/>
  <c r="G352" i="4"/>
  <c r="C352" i="4"/>
  <c r="G233" i="14" s="1"/>
  <c r="H351" i="4"/>
  <c r="G351" i="4"/>
  <c r="H350" i="4"/>
  <c r="G350" i="4"/>
  <c r="H349" i="4"/>
  <c r="G349" i="4"/>
  <c r="H348" i="4"/>
  <c r="G348" i="4"/>
  <c r="C348" i="4"/>
  <c r="G232" i="14" s="1"/>
  <c r="H347" i="4"/>
  <c r="G347" i="4"/>
  <c r="C347" i="4"/>
  <c r="G231" i="14" s="1"/>
  <c r="H346" i="4"/>
  <c r="G346" i="4"/>
  <c r="H345" i="4"/>
  <c r="G345" i="4"/>
  <c r="H344" i="4"/>
  <c r="G344" i="4"/>
  <c r="H343" i="4"/>
  <c r="G343" i="4"/>
  <c r="H342" i="4"/>
  <c r="G342" i="4"/>
  <c r="H341" i="4"/>
  <c r="G341" i="4"/>
  <c r="H340" i="4"/>
  <c r="G340" i="4"/>
  <c r="H339" i="4"/>
  <c r="G339" i="4"/>
  <c r="H338" i="4"/>
  <c r="G338" i="4"/>
  <c r="H337" i="4"/>
  <c r="G337" i="4"/>
  <c r="H336" i="4"/>
  <c r="G336" i="4"/>
  <c r="H335" i="4"/>
  <c r="G335" i="4"/>
  <c r="C335" i="4"/>
  <c r="G225" i="14" s="1"/>
  <c r="H334" i="4"/>
  <c r="G334" i="4"/>
  <c r="C334" i="4"/>
  <c r="G224" i="14" s="1"/>
  <c r="H333" i="4"/>
  <c r="G333" i="4"/>
  <c r="C333" i="4"/>
  <c r="G223" i="14" s="1"/>
  <c r="H332" i="4"/>
  <c r="G332" i="4"/>
  <c r="C332" i="4"/>
  <c r="G222" i="14" s="1"/>
  <c r="H331" i="4"/>
  <c r="G331" i="4"/>
  <c r="C331" i="4"/>
  <c r="G221" i="14" s="1"/>
  <c r="H330" i="4"/>
  <c r="G330" i="4"/>
  <c r="C330" i="4"/>
  <c r="G220" i="14" s="1"/>
  <c r="H329" i="4"/>
  <c r="G329" i="4"/>
  <c r="C329" i="4"/>
  <c r="G219" i="14" s="1"/>
  <c r="H328" i="4"/>
  <c r="G328" i="4"/>
  <c r="C328" i="4"/>
  <c r="G218" i="14" s="1"/>
  <c r="H327" i="4"/>
  <c r="G327" i="4"/>
  <c r="C327" i="4"/>
  <c r="G217" i="14" s="1"/>
  <c r="H326" i="4"/>
  <c r="G326" i="4"/>
  <c r="C326" i="4"/>
  <c r="G216" i="14" s="1"/>
  <c r="J325" i="4"/>
  <c r="H325" i="4"/>
  <c r="G325" i="4"/>
  <c r="C325" i="4"/>
  <c r="G215" i="14" s="1"/>
  <c r="H324" i="4"/>
  <c r="G324" i="4"/>
  <c r="H323" i="4"/>
  <c r="G323" i="4"/>
  <c r="H322" i="4"/>
  <c r="G322" i="4"/>
  <c r="H321" i="4"/>
  <c r="G321" i="4"/>
  <c r="H320" i="4"/>
  <c r="G320" i="4"/>
  <c r="C320" i="4"/>
  <c r="G213" i="14" s="1"/>
  <c r="H319" i="4"/>
  <c r="G319" i="4"/>
  <c r="C319" i="4"/>
  <c r="G212" i="14" s="1"/>
  <c r="H318" i="4"/>
  <c r="G318" i="4"/>
  <c r="C318" i="4"/>
  <c r="G211" i="14" s="1"/>
  <c r="H317" i="4"/>
  <c r="G317" i="4"/>
  <c r="H316" i="4"/>
  <c r="G316" i="4"/>
  <c r="H315" i="4"/>
  <c r="G315" i="4"/>
  <c r="H314" i="4"/>
  <c r="G314" i="4"/>
  <c r="C314" i="4"/>
  <c r="G210" i="14" s="1"/>
  <c r="H313" i="4"/>
  <c r="G313" i="4"/>
  <c r="C313" i="4"/>
  <c r="G209" i="14" s="1"/>
  <c r="H312" i="4"/>
  <c r="G312" i="4"/>
  <c r="C312" i="4"/>
  <c r="G208" i="14" s="1"/>
  <c r="H311" i="4"/>
  <c r="G311" i="4"/>
  <c r="C311" i="4"/>
  <c r="G207" i="14" s="1"/>
  <c r="H310" i="4"/>
  <c r="G310" i="4"/>
  <c r="C310" i="4"/>
  <c r="G206" i="14" s="1"/>
  <c r="H309" i="4"/>
  <c r="G309" i="4"/>
  <c r="H308" i="4"/>
  <c r="G308" i="4"/>
  <c r="H307" i="4"/>
  <c r="G307" i="4"/>
  <c r="H306" i="4"/>
  <c r="G306" i="4"/>
  <c r="C306" i="4"/>
  <c r="G205" i="14" s="1"/>
  <c r="H305" i="4"/>
  <c r="G305" i="4"/>
  <c r="C305" i="4"/>
  <c r="G204" i="14" s="1"/>
  <c r="H304" i="4"/>
  <c r="G304" i="4"/>
  <c r="C304" i="4"/>
  <c r="G203" i="14" s="1"/>
  <c r="H303" i="4"/>
  <c r="G303" i="4"/>
  <c r="C303" i="4"/>
  <c r="G202" i="14" s="1"/>
  <c r="H302" i="4"/>
  <c r="G302" i="4"/>
  <c r="C302" i="4"/>
  <c r="G201" i="14" s="1"/>
  <c r="H301" i="4"/>
  <c r="G301" i="4"/>
  <c r="C301" i="4"/>
  <c r="G200" i="14" s="1"/>
  <c r="H300" i="4"/>
  <c r="G300" i="4"/>
  <c r="C300" i="4"/>
  <c r="G199" i="14" s="1"/>
  <c r="H299" i="4"/>
  <c r="G299" i="4"/>
  <c r="H298" i="4"/>
  <c r="G298" i="4"/>
  <c r="H297" i="4"/>
  <c r="G297" i="4"/>
  <c r="H296" i="4"/>
  <c r="G296" i="4"/>
  <c r="C296" i="4"/>
  <c r="G198" i="14" s="1"/>
  <c r="H295" i="4"/>
  <c r="G295" i="4"/>
  <c r="C295" i="4"/>
  <c r="G197" i="14" s="1"/>
  <c r="H294" i="4"/>
  <c r="G294" i="4"/>
  <c r="C294" i="4"/>
  <c r="G196" i="14" s="1"/>
  <c r="H293" i="4"/>
  <c r="G293" i="4"/>
  <c r="C293" i="4"/>
  <c r="G195" i="14" s="1"/>
  <c r="H292" i="4"/>
  <c r="G292" i="4"/>
  <c r="C292" i="4"/>
  <c r="G194" i="14" s="1"/>
  <c r="H291" i="4"/>
  <c r="G291" i="4"/>
  <c r="C291" i="4"/>
  <c r="G193" i="14" s="1"/>
  <c r="H290" i="4"/>
  <c r="G290" i="4"/>
  <c r="C290" i="4"/>
  <c r="G192" i="14" s="1"/>
  <c r="H289" i="4"/>
  <c r="G289" i="4"/>
  <c r="H288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C273" i="4"/>
  <c r="G184" i="14" s="1"/>
  <c r="H272" i="4"/>
  <c r="G272" i="4"/>
  <c r="H271" i="4"/>
  <c r="G271" i="4"/>
  <c r="C271" i="4"/>
  <c r="G182" i="14" s="1"/>
  <c r="H270" i="4"/>
  <c r="G270" i="4"/>
  <c r="C270" i="4"/>
  <c r="G181" i="14" s="1"/>
  <c r="H269" i="4"/>
  <c r="G269" i="4"/>
  <c r="H268" i="4"/>
  <c r="G268" i="4"/>
  <c r="H267" i="4"/>
  <c r="G267" i="4"/>
  <c r="H266" i="4"/>
  <c r="G266" i="4"/>
  <c r="C266" i="4"/>
  <c r="G180" i="14" s="1"/>
  <c r="H265" i="4"/>
  <c r="G265" i="4"/>
  <c r="C265" i="4"/>
  <c r="G179" i="14" s="1"/>
  <c r="H264" i="4"/>
  <c r="G264" i="4"/>
  <c r="C264" i="4"/>
  <c r="G178" i="14" s="1"/>
  <c r="H263" i="4"/>
  <c r="G263" i="4"/>
  <c r="C263" i="4"/>
  <c r="G177" i="14" s="1"/>
  <c r="H262" i="4"/>
  <c r="G262" i="4"/>
  <c r="C262" i="4"/>
  <c r="G176" i="14" s="1"/>
  <c r="H261" i="4"/>
  <c r="G261" i="4"/>
  <c r="C261" i="4"/>
  <c r="G175" i="14" s="1"/>
  <c r="H260" i="4"/>
  <c r="G260" i="4"/>
  <c r="C260" i="4"/>
  <c r="G174" i="14" s="1"/>
  <c r="H259" i="4"/>
  <c r="G259" i="4"/>
  <c r="C259" i="4"/>
  <c r="G173" i="14" s="1"/>
  <c r="H258" i="4"/>
  <c r="G258" i="4"/>
  <c r="C258" i="4"/>
  <c r="G172" i="14" s="1"/>
  <c r="H257" i="4"/>
  <c r="G257" i="4"/>
  <c r="H256" i="4"/>
  <c r="G256" i="4"/>
  <c r="H255" i="4"/>
  <c r="G255" i="4"/>
  <c r="H254" i="4"/>
  <c r="G254" i="4"/>
  <c r="C254" i="4"/>
  <c r="G171" i="14" s="1"/>
  <c r="H253" i="4"/>
  <c r="G253" i="4"/>
  <c r="H252" i="4"/>
  <c r="G252" i="4"/>
  <c r="C252" i="4"/>
  <c r="G170" i="14" s="1"/>
  <c r="H251" i="4"/>
  <c r="G251" i="4"/>
  <c r="C251" i="4"/>
  <c r="G169" i="14" s="1"/>
  <c r="H250" i="4"/>
  <c r="G250" i="4"/>
  <c r="H249" i="4"/>
  <c r="G249" i="4"/>
  <c r="H248" i="4"/>
  <c r="G248" i="4"/>
  <c r="H247" i="4"/>
  <c r="G247" i="4"/>
  <c r="C247" i="4"/>
  <c r="G168" i="14" s="1"/>
  <c r="H246" i="4"/>
  <c r="G246" i="4"/>
  <c r="C246" i="4"/>
  <c r="G167" i="14" s="1"/>
  <c r="H245" i="4"/>
  <c r="G245" i="4"/>
  <c r="C245" i="4"/>
  <c r="G166" i="14" s="1"/>
  <c r="H244" i="4"/>
  <c r="G244" i="4"/>
  <c r="C244" i="4"/>
  <c r="G165" i="14" s="1"/>
  <c r="H243" i="4"/>
  <c r="G243" i="4"/>
  <c r="H242" i="4"/>
  <c r="G242" i="4"/>
  <c r="H241" i="4"/>
  <c r="G241" i="4"/>
  <c r="H240" i="4"/>
  <c r="G240" i="4"/>
  <c r="C240" i="4"/>
  <c r="G164" i="14" s="1"/>
  <c r="H239" i="4"/>
  <c r="G239" i="4"/>
  <c r="C239" i="4"/>
  <c r="G163" i="14" s="1"/>
  <c r="H238" i="4"/>
  <c r="G238" i="4"/>
  <c r="C238" i="4"/>
  <c r="G162" i="14" s="1"/>
  <c r="H237" i="4"/>
  <c r="G237" i="4"/>
  <c r="H236" i="4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C199" i="4"/>
  <c r="G140" i="14" s="1"/>
  <c r="H198" i="4"/>
  <c r="G198" i="4"/>
  <c r="C198" i="4"/>
  <c r="G139" i="14" s="1"/>
  <c r="H197" i="4"/>
  <c r="G197" i="4"/>
  <c r="H196" i="4"/>
  <c r="G196" i="4"/>
  <c r="H195" i="4"/>
  <c r="G195" i="4"/>
  <c r="H194" i="4"/>
  <c r="G194" i="4"/>
  <c r="C194" i="4"/>
  <c r="G138" i="14" s="1"/>
  <c r="H193" i="4"/>
  <c r="G193" i="4"/>
  <c r="C193" i="4"/>
  <c r="G137" i="14" s="1"/>
  <c r="H192" i="4"/>
  <c r="G192" i="4"/>
  <c r="H191" i="4"/>
  <c r="G191" i="4"/>
  <c r="H190" i="4"/>
  <c r="G190" i="4"/>
  <c r="H189" i="4"/>
  <c r="G189" i="4"/>
  <c r="C189" i="4"/>
  <c r="G136" i="14" s="1"/>
  <c r="H188" i="4"/>
  <c r="G188" i="4"/>
  <c r="C188" i="4"/>
  <c r="G135" i="14" s="1"/>
  <c r="H187" i="4"/>
  <c r="G187" i="4"/>
  <c r="C187" i="4"/>
  <c r="G134" i="14" s="1"/>
  <c r="H186" i="4"/>
  <c r="G186" i="4"/>
  <c r="H185" i="4"/>
  <c r="G185" i="4"/>
  <c r="H184" i="4"/>
  <c r="G184" i="4"/>
  <c r="C184" i="4"/>
  <c r="G131" i="14" s="1"/>
  <c r="H183" i="4"/>
  <c r="G183" i="4"/>
  <c r="C183" i="4"/>
  <c r="G130" i="14" s="1"/>
  <c r="H182" i="4"/>
  <c r="G182" i="4"/>
  <c r="C182" i="4"/>
  <c r="G129" i="14" s="1"/>
  <c r="H181" i="4"/>
  <c r="G181" i="4"/>
  <c r="C181" i="4"/>
  <c r="G128" i="14" s="1"/>
  <c r="H180" i="4"/>
  <c r="G180" i="4"/>
  <c r="C180" i="4"/>
  <c r="G127" i="14" s="1"/>
  <c r="H179" i="4"/>
  <c r="G179" i="4"/>
  <c r="C179" i="4"/>
  <c r="G126" i="14" s="1"/>
  <c r="H178" i="4"/>
  <c r="G178" i="4"/>
  <c r="C178" i="4"/>
  <c r="G125" i="14" s="1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D122" i="4"/>
  <c r="H91" i="14" s="1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D110" i="4"/>
  <c r="H83" i="14" s="1"/>
  <c r="H109" i="4"/>
  <c r="G109" i="4"/>
  <c r="D109" i="4"/>
  <c r="H82" i="14" s="1"/>
  <c r="H108" i="4"/>
  <c r="G108" i="4"/>
  <c r="H107" i="4"/>
  <c r="G107" i="4"/>
  <c r="H106" i="4"/>
  <c r="G106" i="4"/>
  <c r="H105" i="4"/>
  <c r="G105" i="4"/>
  <c r="H104" i="4"/>
  <c r="G104" i="4"/>
  <c r="H103" i="4"/>
  <c r="G103" i="4"/>
  <c r="D103" i="4"/>
  <c r="H79" i="14" s="1"/>
  <c r="H102" i="4"/>
  <c r="G102" i="4"/>
  <c r="D102" i="4"/>
  <c r="H78" i="14" s="1"/>
  <c r="H101" i="4"/>
  <c r="G101" i="4"/>
  <c r="D101" i="4"/>
  <c r="H77" i="14" s="1"/>
  <c r="H100" i="4"/>
  <c r="G100" i="4"/>
  <c r="D100" i="4"/>
  <c r="H76" i="14" s="1"/>
  <c r="H99" i="4"/>
  <c r="G99" i="4"/>
  <c r="D99" i="4"/>
  <c r="H75" i="14" s="1"/>
  <c r="H98" i="4"/>
  <c r="G98" i="4"/>
  <c r="D98" i="4"/>
  <c r="H74" i="14" s="1"/>
  <c r="H97" i="4"/>
  <c r="G97" i="4"/>
  <c r="D97" i="4"/>
  <c r="H73" i="14" s="1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I88" i="4"/>
  <c r="C88" i="4" s="1"/>
  <c r="G67" i="14" s="1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I79" i="4"/>
  <c r="C79" i="4" s="1"/>
  <c r="G58" i="14" s="1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C71" i="4"/>
  <c r="G53" i="14" s="1"/>
  <c r="H70" i="4"/>
  <c r="G70" i="4"/>
  <c r="C70" i="4"/>
  <c r="G52" i="14" s="1"/>
  <c r="H69" i="4"/>
  <c r="G69" i="4"/>
  <c r="C69" i="4"/>
  <c r="G51" i="14" s="1"/>
  <c r="H68" i="4"/>
  <c r="G68" i="4"/>
  <c r="C68" i="4"/>
  <c r="G50" i="14" s="1"/>
  <c r="H67" i="4"/>
  <c r="G67" i="4"/>
  <c r="H66" i="4"/>
  <c r="G66" i="4"/>
  <c r="H65" i="4"/>
  <c r="G65" i="4"/>
  <c r="H64" i="4"/>
  <c r="G64" i="4"/>
  <c r="C64" i="4"/>
  <c r="G49" i="14" s="1"/>
  <c r="H63" i="4"/>
  <c r="G63" i="4"/>
  <c r="C63" i="4"/>
  <c r="G48" i="14" s="1"/>
  <c r="H62" i="4"/>
  <c r="G62" i="4"/>
  <c r="C62" i="4"/>
  <c r="G47" i="14" s="1"/>
  <c r="H61" i="4"/>
  <c r="G61" i="4"/>
  <c r="C61" i="4"/>
  <c r="G46" i="14" s="1"/>
  <c r="H60" i="4"/>
  <c r="G60" i="4"/>
  <c r="C60" i="4"/>
  <c r="G45" i="14" s="1"/>
  <c r="H59" i="4"/>
  <c r="G59" i="4"/>
  <c r="C59" i="4"/>
  <c r="G44" i="14" s="1"/>
  <c r="H58" i="4"/>
  <c r="G58" i="4"/>
  <c r="C58" i="4"/>
  <c r="G43" i="14" s="1"/>
  <c r="H57" i="4"/>
  <c r="G57" i="4"/>
  <c r="C57" i="4"/>
  <c r="G42" i="14" s="1"/>
  <c r="H56" i="4"/>
  <c r="G56" i="4"/>
  <c r="C56" i="4"/>
  <c r="G41" i="14" s="1"/>
  <c r="H55" i="4"/>
  <c r="G55" i="4"/>
  <c r="C55" i="4"/>
  <c r="G40" i="14" s="1"/>
  <c r="H54" i="4"/>
  <c r="G54" i="4"/>
  <c r="C54" i="4"/>
  <c r="G39" i="14" s="1"/>
  <c r="H53" i="4"/>
  <c r="G53" i="4"/>
  <c r="C53" i="4"/>
  <c r="G38" i="14" s="1"/>
  <c r="H52" i="4"/>
  <c r="G52" i="4"/>
  <c r="C52" i="4"/>
  <c r="G37" i="14" s="1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C37" i="4"/>
  <c r="G28" i="14" s="1"/>
  <c r="H36" i="4"/>
  <c r="G36" i="4"/>
  <c r="C36" i="4"/>
  <c r="G27" i="14" s="1"/>
  <c r="H35" i="4"/>
  <c r="G35" i="4"/>
  <c r="C35" i="4"/>
  <c r="G26" i="14" s="1"/>
  <c r="H34" i="4"/>
  <c r="G34" i="4"/>
  <c r="C34" i="4"/>
  <c r="G25" i="14" s="1"/>
  <c r="H33" i="4"/>
  <c r="G33" i="4"/>
  <c r="C33" i="4"/>
  <c r="G24" i="14" s="1"/>
  <c r="H32" i="4"/>
  <c r="G32" i="4"/>
  <c r="C32" i="4"/>
  <c r="G23" i="14" s="1"/>
  <c r="H31" i="4"/>
  <c r="G31" i="4"/>
  <c r="C31" i="4"/>
  <c r="G22" i="14" s="1"/>
  <c r="H30" i="4"/>
  <c r="G30" i="4"/>
  <c r="C30" i="4"/>
  <c r="G21" i="14" s="1"/>
  <c r="H29" i="4"/>
  <c r="G29" i="4"/>
  <c r="C29" i="4"/>
  <c r="G20" i="14" s="1"/>
  <c r="H28" i="4"/>
  <c r="G28" i="4"/>
  <c r="C28" i="4"/>
  <c r="G19" i="14" s="1"/>
  <c r="H27" i="4"/>
  <c r="G27" i="4"/>
  <c r="C27" i="4"/>
  <c r="G18" i="14" s="1"/>
  <c r="H26" i="4"/>
  <c r="G26" i="4"/>
  <c r="C26" i="4"/>
  <c r="G17" i="14" s="1"/>
  <c r="H25" i="4"/>
  <c r="G25" i="4"/>
  <c r="C25" i="4"/>
  <c r="G16" i="14" s="1"/>
  <c r="H24" i="4"/>
  <c r="G24" i="4"/>
  <c r="H23" i="4"/>
  <c r="G23" i="4"/>
  <c r="H22" i="4"/>
  <c r="G22" i="4"/>
  <c r="H21" i="4"/>
  <c r="G21" i="4"/>
  <c r="C21" i="4"/>
  <c r="H20" i="4"/>
  <c r="G20" i="4"/>
  <c r="C20" i="4"/>
  <c r="H19" i="4"/>
  <c r="G19" i="4"/>
  <c r="C19" i="4"/>
  <c r="H18" i="4"/>
  <c r="G18" i="4"/>
  <c r="H17" i="4"/>
  <c r="G17" i="4"/>
  <c r="H16" i="4"/>
  <c r="G16" i="4"/>
  <c r="H15" i="4"/>
  <c r="G15" i="4"/>
  <c r="C15" i="4"/>
  <c r="G12" i="14" s="1"/>
  <c r="H14" i="4"/>
  <c r="G14" i="4"/>
  <c r="C14" i="4"/>
  <c r="G11" i="14" s="1"/>
  <c r="H13" i="4"/>
  <c r="G13" i="4"/>
  <c r="C13" i="4"/>
  <c r="G10" i="14" s="1"/>
  <c r="H12" i="4"/>
  <c r="G12" i="4"/>
  <c r="C12" i="4"/>
  <c r="G9" i="14" s="1"/>
  <c r="H11" i="4"/>
  <c r="G11" i="4"/>
  <c r="C11" i="4"/>
  <c r="G8" i="14" s="1"/>
  <c r="H10" i="4"/>
  <c r="G10" i="4"/>
  <c r="C10" i="4"/>
  <c r="G7" i="14" s="1"/>
  <c r="H9" i="4"/>
  <c r="G9" i="4"/>
  <c r="C9" i="4"/>
  <c r="G6" i="14" s="1"/>
  <c r="H8" i="4"/>
  <c r="G8" i="4"/>
  <c r="C8" i="4"/>
  <c r="G5" i="14" s="1"/>
  <c r="H7" i="4"/>
  <c r="G7" i="4"/>
  <c r="C7" i="4"/>
  <c r="G4" i="14" s="1"/>
  <c r="H6" i="4"/>
  <c r="G6" i="4"/>
  <c r="C6" i="4"/>
  <c r="G3" i="14" s="1"/>
</calcChain>
</file>

<file path=xl/sharedStrings.xml><?xml version="1.0" encoding="utf-8"?>
<sst xmlns="http://schemas.openxmlformats.org/spreadsheetml/2006/main" count="6395" uniqueCount="3426">
  <si>
    <t>Column1</t>
  </si>
  <si>
    <t>Column2</t>
  </si>
  <si>
    <t>Column3</t>
  </si>
  <si>
    <t>Column4</t>
  </si>
  <si>
    <t>MAIN PARTS PRICE LIST</t>
  </si>
  <si>
    <t>Weight</t>
  </si>
  <si>
    <t>Retail Price</t>
  </si>
  <si>
    <t>PERFORATED STRIPS</t>
  </si>
  <si>
    <t>LENGTH</t>
  </si>
  <si>
    <t>HOLES</t>
  </si>
  <si>
    <t>[gm]</t>
  </si>
  <si>
    <t>US $</t>
  </si>
  <si>
    <t>EURO</t>
  </si>
  <si>
    <t>GBR</t>
  </si>
  <si>
    <t xml:space="preserve">Length - </t>
  </si>
  <si>
    <t>Holes</t>
  </si>
  <si>
    <t>US$</t>
  </si>
  <si>
    <t/>
  </si>
  <si>
    <t>1</t>
  </si>
  <si>
    <t>Perforated Strip</t>
  </si>
  <si>
    <t>POUND</t>
  </si>
  <si>
    <t>1a</t>
  </si>
  <si>
    <t>1b</t>
  </si>
  <si>
    <t>2</t>
  </si>
  <si>
    <t>Nickel</t>
  </si>
  <si>
    <t>2a</t>
  </si>
  <si>
    <t>Green</t>
  </si>
  <si>
    <t>3</t>
  </si>
  <si>
    <t>3.5</t>
  </si>
  <si>
    <t>Blue</t>
  </si>
  <si>
    <t>4</t>
  </si>
  <si>
    <t>Zinc</t>
  </si>
  <si>
    <t>5</t>
  </si>
  <si>
    <t>SS</t>
  </si>
  <si>
    <t>6/6N</t>
  </si>
  <si>
    <t>4[+1] / 4 Holes</t>
  </si>
  <si>
    <t>Red</t>
  </si>
  <si>
    <t>6a</t>
  </si>
  <si>
    <t>UK Yellow</t>
  </si>
  <si>
    <t>Fr Yellow</t>
  </si>
  <si>
    <t>FLEXIBLE PERFORATED STRIPS</t>
  </si>
  <si>
    <t>Black</t>
  </si>
  <si>
    <t>Silver</t>
  </si>
  <si>
    <t>B487</t>
  </si>
  <si>
    <t>Gold Plate</t>
  </si>
  <si>
    <t>B488</t>
  </si>
  <si>
    <t>Dark Grey</t>
  </si>
  <si>
    <t>B482</t>
  </si>
  <si>
    <t>BluBlk-Nkl</t>
  </si>
  <si>
    <t>Brass</t>
  </si>
  <si>
    <t>ANGLE GIRDERS</t>
  </si>
  <si>
    <t>7</t>
  </si>
  <si>
    <t>Angle Girder</t>
  </si>
  <si>
    <t>7a</t>
  </si>
  <si>
    <t>8</t>
  </si>
  <si>
    <t>8a</t>
  </si>
  <si>
    <t>8b</t>
  </si>
  <si>
    <t>9</t>
  </si>
  <si>
    <t>9a</t>
  </si>
  <si>
    <t>9b</t>
  </si>
  <si>
    <t>9c</t>
  </si>
  <si>
    <t>9d</t>
  </si>
  <si>
    <t>9e</t>
  </si>
  <si>
    <t>9f</t>
  </si>
  <si>
    <t>9l</t>
  </si>
  <si>
    <t>BRACKETS</t>
  </si>
  <si>
    <t>10</t>
  </si>
  <si>
    <t>Fishplate</t>
  </si>
  <si>
    <t>11</t>
  </si>
  <si>
    <t>Double Bracket</t>
  </si>
  <si>
    <t>1H x 1H x 1H</t>
  </si>
  <si>
    <t>11a</t>
  </si>
  <si>
    <t>2H x 1H x 2H</t>
  </si>
  <si>
    <t>12</t>
  </si>
  <si>
    <t>Angle Bracket</t>
  </si>
  <si>
    <t>1H x 1H</t>
  </si>
  <si>
    <t>12a</t>
  </si>
  <si>
    <t>2H x 2H</t>
  </si>
  <si>
    <t>12b</t>
  </si>
  <si>
    <t>2H x 1H</t>
  </si>
  <si>
    <t>12c</t>
  </si>
  <si>
    <t>Obtuse Angle Bracket</t>
  </si>
  <si>
    <t>12d</t>
  </si>
  <si>
    <t>AXLE RODS - STAINLESS STEEL</t>
  </si>
  <si>
    <t>13</t>
  </si>
  <si>
    <t>Axle Rod</t>
  </si>
  <si>
    <t>13a</t>
  </si>
  <si>
    <t>14</t>
  </si>
  <si>
    <t>14a</t>
  </si>
  <si>
    <t>15</t>
  </si>
  <si>
    <t>15a</t>
  </si>
  <si>
    <t>15b</t>
  </si>
  <si>
    <t>16</t>
  </si>
  <si>
    <t>16a</t>
  </si>
  <si>
    <t>16b</t>
  </si>
  <si>
    <t>17</t>
  </si>
  <si>
    <t>18a</t>
  </si>
  <si>
    <t>18b</t>
  </si>
  <si>
    <t>CRANK HANDLES</t>
  </si>
  <si>
    <t>19</t>
  </si>
  <si>
    <t>Without grip</t>
  </si>
  <si>
    <t>Stainless steel</t>
  </si>
  <si>
    <t>19g</t>
  </si>
  <si>
    <t>With brass grip</t>
  </si>
  <si>
    <t>19h</t>
  </si>
  <si>
    <t>19s</t>
  </si>
  <si>
    <t>WHEELS &amp; PULLEYS</t>
  </si>
  <si>
    <t>DIAMETER</t>
  </si>
  <si>
    <t>19a</t>
  </si>
  <si>
    <t>Artillery Wheel - Brass</t>
  </si>
  <si>
    <t>19b</t>
  </si>
  <si>
    <t>Pulley with boss</t>
  </si>
  <si>
    <t>19c</t>
  </si>
  <si>
    <t>19d</t>
  </si>
  <si>
    <t>Pulley 6'' half-disc no boss</t>
  </si>
  <si>
    <t>20</t>
  </si>
  <si>
    <t>Flanged Wheel</t>
  </si>
  <si>
    <t>20b</t>
  </si>
  <si>
    <t>20a</t>
  </si>
  <si>
    <t>20c</t>
  </si>
  <si>
    <t>Pulley without Boss</t>
  </si>
  <si>
    <t>21</t>
  </si>
  <si>
    <t>22</t>
  </si>
  <si>
    <t>22a</t>
  </si>
  <si>
    <t>23a</t>
  </si>
  <si>
    <t>23b</t>
  </si>
  <si>
    <t>24</t>
  </si>
  <si>
    <t>Bush Wheel</t>
  </si>
  <si>
    <t>24b</t>
  </si>
  <si>
    <t>24aSS</t>
  </si>
  <si>
    <t>Wheel Disc [Steel]</t>
  </si>
  <si>
    <t>24cSS</t>
  </si>
  <si>
    <t>24aBR</t>
  </si>
  <si>
    <t>Wheel Disc [Brass]</t>
  </si>
  <si>
    <t>24cBR</t>
  </si>
  <si>
    <t>BRASS PINIONS</t>
  </si>
  <si>
    <t>TEETH</t>
  </si>
  <si>
    <t>FACE</t>
  </si>
  <si>
    <t>25</t>
  </si>
  <si>
    <t>Spur Pinion</t>
  </si>
  <si>
    <t>25T</t>
  </si>
  <si>
    <t>25a</t>
  </si>
  <si>
    <t>25b</t>
  </si>
  <si>
    <t>26</t>
  </si>
  <si>
    <t>19T</t>
  </si>
  <si>
    <t>26a</t>
  </si>
  <si>
    <t>26b</t>
  </si>
  <si>
    <t>26c</t>
  </si>
  <si>
    <t>15T</t>
  </si>
  <si>
    <t>GEAR WHEELS</t>
  </si>
  <si>
    <t>27</t>
  </si>
  <si>
    <t>Spur Gear</t>
  </si>
  <si>
    <t>50T</t>
  </si>
  <si>
    <t>Face - 2mm</t>
  </si>
  <si>
    <t>27a</t>
  </si>
  <si>
    <t>57T</t>
  </si>
  <si>
    <t>27b</t>
  </si>
  <si>
    <t>133T</t>
  </si>
  <si>
    <t>27c</t>
  </si>
  <si>
    <t>95T</t>
  </si>
  <si>
    <t>27d</t>
  </si>
  <si>
    <t>60T</t>
  </si>
  <si>
    <t>27f</t>
  </si>
  <si>
    <t>14T</t>
  </si>
  <si>
    <t>28</t>
  </si>
  <si>
    <t>Contrate Gear</t>
  </si>
  <si>
    <t>29</t>
  </si>
  <si>
    <t>30</t>
  </si>
  <si>
    <t>Bevel Gear</t>
  </si>
  <si>
    <t>26T</t>
  </si>
  <si>
    <t>30a</t>
  </si>
  <si>
    <t>16T</t>
  </si>
  <si>
    <t>30c</t>
  </si>
  <si>
    <t>48T</t>
  </si>
  <si>
    <t>31</t>
  </si>
  <si>
    <t>Gear Wheel</t>
  </si>
  <si>
    <t>38T</t>
  </si>
  <si>
    <t>32</t>
  </si>
  <si>
    <t>Worm</t>
  </si>
  <si>
    <t>DRIVERS</t>
  </si>
  <si>
    <t>34</t>
  </si>
  <si>
    <t>Spanner</t>
  </si>
  <si>
    <t>Square nut</t>
  </si>
  <si>
    <t>34b</t>
  </si>
  <si>
    <t>Box Spanner</t>
  </si>
  <si>
    <t>34bH</t>
  </si>
  <si>
    <t>Hex nut</t>
  </si>
  <si>
    <t>35</t>
  </si>
  <si>
    <t>Spring Clip [Pack of 10]</t>
  </si>
  <si>
    <t>Tempered steel</t>
  </si>
  <si>
    <t>35k</t>
  </si>
  <si>
    <t>Key [Tongued Clip]</t>
  </si>
  <si>
    <t>Early MME type</t>
  </si>
  <si>
    <t>36</t>
  </si>
  <si>
    <t>Screwdriver</t>
  </si>
  <si>
    <t>Plain</t>
  </si>
  <si>
    <t>36a</t>
  </si>
  <si>
    <t>Wood-handled</t>
  </si>
  <si>
    <t>36b</t>
  </si>
  <si>
    <t>Knurled steel</t>
  </si>
  <si>
    <t>36c</t>
  </si>
  <si>
    <t>Drift</t>
  </si>
  <si>
    <t>NUTS &amp; BOLTS [SOLID BRASS]</t>
  </si>
  <si>
    <t>37a</t>
  </si>
  <si>
    <t>1/4" A/F</t>
  </si>
  <si>
    <t>Pack of 10</t>
  </si>
  <si>
    <t>37aH</t>
  </si>
  <si>
    <t>Hexagonal nut</t>
  </si>
  <si>
    <t>7/32" A/F</t>
  </si>
  <si>
    <t>37b</t>
  </si>
  <si>
    <t>Cheesehead bolt</t>
  </si>
  <si>
    <t>7/32"</t>
  </si>
  <si>
    <t>38</t>
  </si>
  <si>
    <t>Washer</t>
  </si>
  <si>
    <t>Dia - 3/8''</t>
  </si>
  <si>
    <t>Pack of 100</t>
  </si>
  <si>
    <t>38d</t>
  </si>
  <si>
    <t>Large Washer</t>
  </si>
  <si>
    <t>Dia - 3/4''</t>
  </si>
  <si>
    <t>40</t>
  </si>
  <si>
    <t>Hank of Cord</t>
  </si>
  <si>
    <t>41</t>
  </si>
  <si>
    <t>Propeller Blade</t>
  </si>
  <si>
    <t>43</t>
  </si>
  <si>
    <t>Tension spring</t>
  </si>
  <si>
    <t>44</t>
  </si>
  <si>
    <t>Stepped Bent Strip</t>
  </si>
  <si>
    <t>DOUBLE ANGLE STRIPS etc.</t>
  </si>
  <si>
    <t>45</t>
  </si>
  <si>
    <t>Double Bent Strip</t>
  </si>
  <si>
    <t>45a</t>
  </si>
  <si>
    <t>Double Angle Channel Strip</t>
  </si>
  <si>
    <t>46</t>
  </si>
  <si>
    <t>Double Angle Strip</t>
  </si>
  <si>
    <t>2Hx5Hx2H</t>
  </si>
  <si>
    <t>46a</t>
  </si>
  <si>
    <t>2Hx3Hx2H</t>
  </si>
  <si>
    <t>47</t>
  </si>
  <si>
    <t>3Hx5Hx3H</t>
  </si>
  <si>
    <t>47a</t>
  </si>
  <si>
    <t>3Hx6Hx3H</t>
  </si>
  <si>
    <t>48</t>
  </si>
  <si>
    <t>1Hx3Hx1H</t>
  </si>
  <si>
    <t>48a</t>
  </si>
  <si>
    <t>1Hx5Hx1H</t>
  </si>
  <si>
    <t>48b</t>
  </si>
  <si>
    <t>1Hx7Hx1H</t>
  </si>
  <si>
    <t>48c</t>
  </si>
  <si>
    <t>1Hx9Hx1H</t>
  </si>
  <si>
    <t>48d</t>
  </si>
  <si>
    <t>1Hx11Hx1H</t>
  </si>
  <si>
    <t>48e</t>
  </si>
  <si>
    <t>1Hx[2+1]Hx1H</t>
  </si>
  <si>
    <t>50</t>
  </si>
  <si>
    <t>Slide Piece</t>
  </si>
  <si>
    <t>50N</t>
  </si>
  <si>
    <t>Slide Piece without Boss</t>
  </si>
  <si>
    <t>Solid brass</t>
  </si>
  <si>
    <t>FLANGED PLATES</t>
  </si>
  <si>
    <t>SIZE</t>
  </si>
  <si>
    <t>51</t>
  </si>
  <si>
    <t>Flanged Plate</t>
  </si>
  <si>
    <t>5Hx3H</t>
  </si>
  <si>
    <t>2 1/2'' x 1 1/2''</t>
  </si>
  <si>
    <t>51a</t>
  </si>
  <si>
    <t>3Hx2H</t>
  </si>
  <si>
    <t>1 1/2'' x 1''</t>
  </si>
  <si>
    <t>51b</t>
  </si>
  <si>
    <t>3Hx3H</t>
  </si>
  <si>
    <t>1 1/2'' x 1 1/2''</t>
  </si>
  <si>
    <t>51c</t>
  </si>
  <si>
    <t>2Hx1H</t>
  </si>
  <si>
    <t>1'' x 1/2''</t>
  </si>
  <si>
    <t>51d</t>
  </si>
  <si>
    <t>Corner-flanged Plate</t>
  </si>
  <si>
    <t>51e</t>
  </si>
  <si>
    <t>Semi-flanged Plate</t>
  </si>
  <si>
    <t>51f</t>
  </si>
  <si>
    <t>3Hx5H</t>
  </si>
  <si>
    <t>1 1/2'' x 2 1/2''</t>
  </si>
  <si>
    <t>51g</t>
  </si>
  <si>
    <t>Obtuse Flanged Plate - Single</t>
  </si>
  <si>
    <t>4Hx3H</t>
  </si>
  <si>
    <t>51h</t>
  </si>
  <si>
    <t>Obtuse Flanged Plate - Double</t>
  </si>
  <si>
    <t>52</t>
  </si>
  <si>
    <t>11Hx5H</t>
  </si>
  <si>
    <t>5 1/2'' x 2 1/2''</t>
  </si>
  <si>
    <t>53</t>
  </si>
  <si>
    <t>7Hx5H</t>
  </si>
  <si>
    <t>3 1/2'' x 2 1/2''</t>
  </si>
  <si>
    <t>54</t>
  </si>
  <si>
    <t>Flanged Sector Plate</t>
  </si>
  <si>
    <t>6H</t>
  </si>
  <si>
    <t>4 1/2''</t>
  </si>
  <si>
    <t>FLAT PLATES</t>
  </si>
  <si>
    <t>52a</t>
  </si>
  <si>
    <t>Flat Plate</t>
  </si>
  <si>
    <t>7H x 11H</t>
  </si>
  <si>
    <t>3 1/2" x 5 1/2"</t>
  </si>
  <si>
    <t>53a</t>
  </si>
  <si>
    <t>5H x 9H</t>
  </si>
  <si>
    <t>2 1/2" x 4 1/2"</t>
  </si>
  <si>
    <t>SLOTTED STRIPS</t>
  </si>
  <si>
    <t>55</t>
  </si>
  <si>
    <t>Slotted Strip</t>
  </si>
  <si>
    <t>55a</t>
  </si>
  <si>
    <t>HOOKS &amp; SPRING CORD ETC.</t>
  </si>
  <si>
    <t>57</t>
  </si>
  <si>
    <t>Wire Hook, Large</t>
  </si>
  <si>
    <t>57c</t>
  </si>
  <si>
    <t>Loaded Hook</t>
  </si>
  <si>
    <t>Grooved barrel</t>
  </si>
  <si>
    <t>57e</t>
  </si>
  <si>
    <t>Crane Hook</t>
  </si>
  <si>
    <t>As 1976 Crane set</t>
  </si>
  <si>
    <t>Die-cast</t>
  </si>
  <si>
    <t>57d</t>
  </si>
  <si>
    <t>Wire Hook, Small</t>
  </si>
  <si>
    <t>1962-style</t>
  </si>
  <si>
    <t>58</t>
  </si>
  <si>
    <t>Spring Cord</t>
  </si>
  <si>
    <t>1 metre</t>
  </si>
  <si>
    <t>58a</t>
  </si>
  <si>
    <t>Coupling screw - Brass</t>
  </si>
  <si>
    <t>58b</t>
  </si>
  <si>
    <t>Hook for Spring Cord</t>
  </si>
  <si>
    <t>COLLARS</t>
  </si>
  <si>
    <t>59</t>
  </si>
  <si>
    <t>Collar</t>
  </si>
  <si>
    <t>59a</t>
  </si>
  <si>
    <t>Aero Collar P52</t>
  </si>
  <si>
    <t>CRANKS</t>
  </si>
  <si>
    <t>62</t>
  </si>
  <si>
    <t>Crank</t>
  </si>
  <si>
    <t>62a</t>
  </si>
  <si>
    <t>Threaded Crank</t>
  </si>
  <si>
    <t>62b</t>
  </si>
  <si>
    <t>Double-arm Crank</t>
  </si>
  <si>
    <t>COUPLINGS</t>
  </si>
  <si>
    <t>63</t>
  </si>
  <si>
    <t>Coupling</t>
  </si>
  <si>
    <t>3 Bores</t>
  </si>
  <si>
    <t>63a</t>
  </si>
  <si>
    <t>Octagonal Coupling</t>
  </si>
  <si>
    <t>63b</t>
  </si>
  <si>
    <t>Strip Coupling</t>
  </si>
  <si>
    <t>63c</t>
  </si>
  <si>
    <t>Threaded Coupling</t>
  </si>
  <si>
    <t>63d</t>
  </si>
  <si>
    <t>Short Coupling</t>
  </si>
  <si>
    <t>2 Bores</t>
  </si>
  <si>
    <t>64</t>
  </si>
  <si>
    <t>Threaded Boss</t>
  </si>
  <si>
    <t>64a</t>
  </si>
  <si>
    <t>Short Threaded Coupling</t>
  </si>
  <si>
    <t>65</t>
  </si>
  <si>
    <t>Centre Fork</t>
  </si>
  <si>
    <t>SCREWS</t>
  </si>
  <si>
    <t>69</t>
  </si>
  <si>
    <t>Set Screw</t>
  </si>
  <si>
    <t>69a</t>
  </si>
  <si>
    <t>Grub Screw</t>
  </si>
  <si>
    <t>69b</t>
  </si>
  <si>
    <t>69c</t>
  </si>
  <si>
    <t>FLAT PLATES [continued]</t>
  </si>
  <si>
    <t>70</t>
  </si>
  <si>
    <t>5H x 11H</t>
  </si>
  <si>
    <t>2 1/2" x 5 1/2"</t>
  </si>
  <si>
    <t>72</t>
  </si>
  <si>
    <t>5H x 5H</t>
  </si>
  <si>
    <t>2 1/2" x 2 1/2"</t>
  </si>
  <si>
    <t>73</t>
  </si>
  <si>
    <t>3H x 6H</t>
  </si>
  <si>
    <t>1 1/2" x 3"</t>
  </si>
  <si>
    <t>74</t>
  </si>
  <si>
    <t>3H x 3H</t>
  </si>
  <si>
    <t>1 1/2" x 1 1/2"</t>
  </si>
  <si>
    <t>TRIANGULAR PLATES</t>
  </si>
  <si>
    <t>76</t>
  </si>
  <si>
    <t>Triangular Plate</t>
  </si>
  <si>
    <t>5Hx5Hx5H</t>
  </si>
  <si>
    <t>2 1/2"</t>
  </si>
  <si>
    <t>77</t>
  </si>
  <si>
    <t>2Hx2Hx2H</t>
  </si>
  <si>
    <t>1"</t>
  </si>
  <si>
    <t>B484</t>
  </si>
  <si>
    <t>Dished Triangular Plate</t>
  </si>
  <si>
    <t>3Hx3Hx3H</t>
  </si>
  <si>
    <t>1 1/2''</t>
  </si>
  <si>
    <t>SCREWED RODS</t>
  </si>
  <si>
    <t>78</t>
  </si>
  <si>
    <t>Screwed Rod - Brass</t>
  </si>
  <si>
    <t>79</t>
  </si>
  <si>
    <t>79a</t>
  </si>
  <si>
    <t>80</t>
  </si>
  <si>
    <t>80a</t>
  </si>
  <si>
    <t>80b</t>
  </si>
  <si>
    <t>80c</t>
  </si>
  <si>
    <t>81</t>
  </si>
  <si>
    <t>82</t>
  </si>
  <si>
    <t>CURVED STRIPS</t>
  </si>
  <si>
    <t>PERFORATIONS</t>
  </si>
  <si>
    <t>89</t>
  </si>
  <si>
    <t>Curved Strip</t>
  </si>
  <si>
    <t>11 Perforation</t>
  </si>
  <si>
    <t>89a</t>
  </si>
  <si>
    <t>5 Perforation</t>
  </si>
  <si>
    <t>89b</t>
  </si>
  <si>
    <t>Length - 4" stepped</t>
  </si>
  <si>
    <t>8 Perforation</t>
  </si>
  <si>
    <t>90</t>
  </si>
  <si>
    <t>90a</t>
  </si>
  <si>
    <t>Length - 2 1/2'' stepped</t>
  </si>
  <si>
    <t>SPROCKET WHEELS</t>
  </si>
  <si>
    <t>95</t>
  </si>
  <si>
    <t>Sprocket Wheel</t>
  </si>
  <si>
    <t>36T</t>
  </si>
  <si>
    <t>95a</t>
  </si>
  <si>
    <t>28T</t>
  </si>
  <si>
    <t>95b</t>
  </si>
  <si>
    <t>56T</t>
  </si>
  <si>
    <t>96</t>
  </si>
  <si>
    <t>18T</t>
  </si>
  <si>
    <t>96a</t>
  </si>
  <si>
    <t>SPROCKET CHAIN</t>
  </si>
  <si>
    <t>94</t>
  </si>
  <si>
    <t>Sprocket Chain</t>
  </si>
  <si>
    <t>DOUBLE BRACED GIRDERS - OPEN ENDED</t>
  </si>
  <si>
    <t>97DO</t>
  </si>
  <si>
    <t>98DO</t>
  </si>
  <si>
    <t>99DO</t>
  </si>
  <si>
    <t>99aDO</t>
  </si>
  <si>
    <t>99bDO</t>
  </si>
  <si>
    <t>100DO</t>
  </si>
  <si>
    <t>100aDO</t>
  </si>
  <si>
    <t>DOUBLE BRACED GIRDERS - CLOSED ENDED</t>
  </si>
  <si>
    <t>97DC</t>
  </si>
  <si>
    <t>98DC</t>
  </si>
  <si>
    <t>99DC</t>
  </si>
  <si>
    <t>99aDC</t>
  </si>
  <si>
    <t>99bDC</t>
  </si>
  <si>
    <t>100DC</t>
  </si>
  <si>
    <t>100aDC</t>
  </si>
  <si>
    <t>SINGLE BRACED GIRDERS - CLOSED ENDED</t>
  </si>
  <si>
    <t>97SC</t>
  </si>
  <si>
    <t>99SC</t>
  </si>
  <si>
    <t>99aSC</t>
  </si>
  <si>
    <t>99bSC</t>
  </si>
  <si>
    <t>100SC</t>
  </si>
  <si>
    <t>SINGLE BRACED GIRDERS - OPEN ENDED</t>
  </si>
  <si>
    <t>100SO</t>
  </si>
  <si>
    <t>101</t>
  </si>
  <si>
    <t>Heald for Loom</t>
  </si>
  <si>
    <t>102</t>
  </si>
  <si>
    <t>Single Bent Strip</t>
  </si>
  <si>
    <t>FLAT GIRDERS</t>
  </si>
  <si>
    <t>103</t>
  </si>
  <si>
    <t>Flat Girder</t>
  </si>
  <si>
    <t>103a</t>
  </si>
  <si>
    <t>103b</t>
  </si>
  <si>
    <t>103c</t>
  </si>
  <si>
    <t>103d</t>
  </si>
  <si>
    <t>103e</t>
  </si>
  <si>
    <t>103f</t>
  </si>
  <si>
    <t>103g</t>
  </si>
  <si>
    <t>103h</t>
  </si>
  <si>
    <t>103k</t>
  </si>
  <si>
    <t>103l</t>
  </si>
  <si>
    <t>106</t>
  </si>
  <si>
    <t>Wood Roller without Rod or Collars</t>
  </si>
  <si>
    <t>106b</t>
  </si>
  <si>
    <t>Wood Roller complete</t>
  </si>
  <si>
    <t>108</t>
  </si>
  <si>
    <t>Corner Gusset</t>
  </si>
  <si>
    <t>109</t>
  </si>
  <si>
    <t>Face Plate</t>
  </si>
  <si>
    <t>109a</t>
  </si>
  <si>
    <t>Face Plate w/o boss</t>
  </si>
  <si>
    <t>RACK STRIPS</t>
  </si>
  <si>
    <t>110</t>
  </si>
  <si>
    <t>Rack Strip</t>
  </si>
  <si>
    <t>110a</t>
  </si>
  <si>
    <t>LONG BOLTS [Solid Brass]</t>
  </si>
  <si>
    <t>111</t>
  </si>
  <si>
    <t>Cheesehead</t>
  </si>
  <si>
    <t>111a</t>
  </si>
  <si>
    <t>111b</t>
  </si>
  <si>
    <t>111c</t>
  </si>
  <si>
    <t>111d</t>
  </si>
  <si>
    <t>111e</t>
  </si>
  <si>
    <t>113</t>
  </si>
  <si>
    <t>Girder Frame</t>
  </si>
  <si>
    <t>114</t>
  </si>
  <si>
    <t>Hinge</t>
  </si>
  <si>
    <t>1/2" x 1/2"</t>
  </si>
  <si>
    <t>THREADED PINS</t>
  </si>
  <si>
    <t>115</t>
  </si>
  <si>
    <t>Threaded Pin</t>
  </si>
  <si>
    <t>Integral nut</t>
  </si>
  <si>
    <t>115a</t>
  </si>
  <si>
    <t>251</t>
  </si>
  <si>
    <t>Pallet Pin</t>
  </si>
  <si>
    <t>116</t>
  </si>
  <si>
    <t>Fork Piece</t>
  </si>
  <si>
    <t>Large</t>
  </si>
  <si>
    <t>116a</t>
  </si>
  <si>
    <t>Small</t>
  </si>
  <si>
    <t>118</t>
  </si>
  <si>
    <t>Hub Disc</t>
  </si>
  <si>
    <t>119</t>
  </si>
  <si>
    <t>Channel Segment</t>
  </si>
  <si>
    <t>Mk II type</t>
  </si>
  <si>
    <t>120</t>
  </si>
  <si>
    <t>Buffer</t>
  </si>
  <si>
    <t>120a</t>
  </si>
  <si>
    <t>Spring Buffer complete</t>
  </si>
  <si>
    <t>120b</t>
  </si>
  <si>
    <t>Compression Spring</t>
  </si>
  <si>
    <t>123</t>
  </si>
  <si>
    <t>Cone Pulley</t>
  </si>
  <si>
    <t>124</t>
  </si>
  <si>
    <t>Reversed Angle Bracket</t>
  </si>
  <si>
    <t>1Hx2Hx1H</t>
  </si>
  <si>
    <t>125</t>
  </si>
  <si>
    <t>1Hx1Hx1H</t>
  </si>
  <si>
    <t>TRUNNIONS</t>
  </si>
  <si>
    <t>126</t>
  </si>
  <si>
    <t>Trunnion</t>
  </si>
  <si>
    <t>126a</t>
  </si>
  <si>
    <t>Flat Trunnion</t>
  </si>
  <si>
    <t>BELL CRANKS</t>
  </si>
  <si>
    <t>127</t>
  </si>
  <si>
    <t>Bell Crank w/o boss</t>
  </si>
  <si>
    <t>128</t>
  </si>
  <si>
    <t>Bell Crank</t>
  </si>
  <si>
    <t>129</t>
  </si>
  <si>
    <t>Rack Segment</t>
  </si>
  <si>
    <t>Set of 4</t>
  </si>
  <si>
    <t>ECCENTRICS &amp; CAM</t>
  </si>
  <si>
    <t>130</t>
  </si>
  <si>
    <t>Triple-throw eccentric</t>
  </si>
  <si>
    <t>130a</t>
  </si>
  <si>
    <t>Single-throw Eccentric</t>
  </si>
  <si>
    <t>131</t>
  </si>
  <si>
    <t>Cam</t>
  </si>
  <si>
    <t>131d</t>
  </si>
  <si>
    <t>Dredger Bucket</t>
  </si>
  <si>
    <t>1921-28 style</t>
  </si>
  <si>
    <t>132</t>
  </si>
  <si>
    <t>Flywheel</t>
  </si>
  <si>
    <t>CORNER BRACKETS</t>
  </si>
  <si>
    <t>133</t>
  </si>
  <si>
    <t>Corner Bracket</t>
  </si>
  <si>
    <t>1-1/2''</t>
  </si>
  <si>
    <t>133a</t>
  </si>
  <si>
    <t>2Hx2H</t>
  </si>
  <si>
    <t>133b</t>
  </si>
  <si>
    <t>133c</t>
  </si>
  <si>
    <t>Obtuse Corner Bracket</t>
  </si>
  <si>
    <t>3Hx1H</t>
  </si>
  <si>
    <t>1 1/2'' x1/2''</t>
  </si>
  <si>
    <t>134</t>
  </si>
  <si>
    <t>Crankshaft</t>
  </si>
  <si>
    <t>136</t>
  </si>
  <si>
    <t>Handrail Support</t>
  </si>
  <si>
    <t>136a</t>
  </si>
  <si>
    <t>Handrail Coupling</t>
  </si>
  <si>
    <t>137</t>
  </si>
  <si>
    <t>Wheel Flange</t>
  </si>
  <si>
    <t>FLANGED BRACKETS</t>
  </si>
  <si>
    <t>139</t>
  </si>
  <si>
    <t>Flanged Bracket</t>
  </si>
  <si>
    <t>RH</t>
  </si>
  <si>
    <t>139a</t>
  </si>
  <si>
    <t>LH</t>
  </si>
  <si>
    <t>140</t>
  </si>
  <si>
    <t>Universal Coupling</t>
  </si>
  <si>
    <t>140y</t>
  </si>
  <si>
    <t>4H</t>
  </si>
  <si>
    <t>140z</t>
  </si>
  <si>
    <t>Shouldered Bolt</t>
  </si>
  <si>
    <t>142</t>
  </si>
  <si>
    <t>Rubber ring for 19b</t>
  </si>
  <si>
    <t>142c</t>
  </si>
  <si>
    <t>Tyre - light duty</t>
  </si>
  <si>
    <t>Fits 1" Pulley</t>
  </si>
  <si>
    <t>CIRCULAR PARTS etc.</t>
  </si>
  <si>
    <t>143</t>
  </si>
  <si>
    <t>Circular Girder</t>
  </si>
  <si>
    <t>144</t>
  </si>
  <si>
    <t>Dog Clutch</t>
  </si>
  <si>
    <t>145</t>
  </si>
  <si>
    <t>Circular Strip</t>
  </si>
  <si>
    <t>146</t>
  </si>
  <si>
    <t>Circular Plate</t>
  </si>
  <si>
    <t>146a</t>
  </si>
  <si>
    <t>147a</t>
  </si>
  <si>
    <t>Pawl with boss</t>
  </si>
  <si>
    <t>147b</t>
  </si>
  <si>
    <t>Pivot Bolt [Slotted]</t>
  </si>
  <si>
    <t>147c</t>
  </si>
  <si>
    <t>Pawl without boss</t>
  </si>
  <si>
    <t>148</t>
  </si>
  <si>
    <t>Ratchet wheel RH</t>
  </si>
  <si>
    <t>1/4"</t>
  </si>
  <si>
    <t>PULLEY BLOCKS</t>
  </si>
  <si>
    <t>151</t>
  </si>
  <si>
    <t>Pulley Block</t>
  </si>
  <si>
    <t>Single</t>
  </si>
  <si>
    <t>152</t>
  </si>
  <si>
    <t>Double</t>
  </si>
  <si>
    <t>153</t>
  </si>
  <si>
    <t>Triple</t>
  </si>
  <si>
    <t>154a</t>
  </si>
  <si>
    <t>Corner Angle Bracket</t>
  </si>
  <si>
    <t>154b</t>
  </si>
  <si>
    <t>155</t>
  </si>
  <si>
    <t>Rubber ring for 1'' Pulley</t>
  </si>
  <si>
    <t>156</t>
  </si>
  <si>
    <t>157</t>
  </si>
  <si>
    <t>Fan</t>
  </si>
  <si>
    <t>160</t>
  </si>
  <si>
    <t>Channel Bearing</t>
  </si>
  <si>
    <t>3Hx2Hx1H</t>
  </si>
  <si>
    <t>160d</t>
  </si>
  <si>
    <t>160g</t>
  </si>
  <si>
    <t>Flanged Channel Bearing</t>
  </si>
  <si>
    <t>162</t>
  </si>
  <si>
    <t>Boiler complete</t>
  </si>
  <si>
    <t>162a</t>
  </si>
  <si>
    <t>Boiler End</t>
  </si>
  <si>
    <t>162b</t>
  </si>
  <si>
    <t>Boiler without end</t>
  </si>
  <si>
    <t>163</t>
  </si>
  <si>
    <t>Sleeve Piece</t>
  </si>
  <si>
    <t>164</t>
  </si>
  <si>
    <t>Chimney Adapter</t>
  </si>
  <si>
    <t>165</t>
  </si>
  <si>
    <t>Swivel Bearing</t>
  </si>
  <si>
    <t>166</t>
  </si>
  <si>
    <t>End Bearing</t>
  </si>
  <si>
    <t>SMALL GEARED ROLLER BEARINGS</t>
  </si>
  <si>
    <t>RB231</t>
  </si>
  <si>
    <t>Geared Roller Bearing disc</t>
  </si>
  <si>
    <t>RB232</t>
  </si>
  <si>
    <t>Sprocket Roller Bearing disc</t>
  </si>
  <si>
    <t>RB231/2</t>
  </si>
  <si>
    <t>Pair of Gear &amp; Sprocket discs</t>
  </si>
  <si>
    <t>RB230</t>
  </si>
  <si>
    <t>Geared Roller Bearing complete</t>
  </si>
  <si>
    <t>LARGE GEARED ROLLER BEARING</t>
  </si>
  <si>
    <t>167</t>
  </si>
  <si>
    <t>167a</t>
  </si>
  <si>
    <t>192T</t>
  </si>
  <si>
    <t>167aQ</t>
  </si>
  <si>
    <t>Large Tooth Quadrant</t>
  </si>
  <si>
    <t>192T/112T</t>
  </si>
  <si>
    <t>167b</t>
  </si>
  <si>
    <t>Large Flanged Ring</t>
  </si>
  <si>
    <t>9-7/8"</t>
  </si>
  <si>
    <t>167c</t>
  </si>
  <si>
    <t>Geared Roller Bearing pinion</t>
  </si>
  <si>
    <t>BALL THRUST BEARING</t>
  </si>
  <si>
    <t>168</t>
  </si>
  <si>
    <t>Ball Bearing Complete</t>
  </si>
  <si>
    <t>168a</t>
  </si>
  <si>
    <t>Ball Bearing Flanged Disc</t>
  </si>
  <si>
    <t>168b</t>
  </si>
  <si>
    <t>Ball Bearing Toothed Disc</t>
  </si>
  <si>
    <t>73T [Sprocket]</t>
  </si>
  <si>
    <t>168c</t>
  </si>
  <si>
    <t>Ball Cage with balls</t>
  </si>
  <si>
    <t>168d</t>
  </si>
  <si>
    <t>Ball</t>
  </si>
  <si>
    <t>171</t>
  </si>
  <si>
    <t>Socket Coupling</t>
  </si>
  <si>
    <t>173a</t>
  </si>
  <si>
    <t>Screwed Rod Adapter</t>
  </si>
  <si>
    <t>174</t>
  </si>
  <si>
    <t>Grease Cup</t>
  </si>
  <si>
    <t>175</t>
  </si>
  <si>
    <t>Flexible Coupling Unit</t>
  </si>
  <si>
    <t>176</t>
  </si>
  <si>
    <t>Cord Anchoring Spring</t>
  </si>
  <si>
    <t>SHAFTING STANDARDS</t>
  </si>
  <si>
    <t>177</t>
  </si>
  <si>
    <t>178</t>
  </si>
  <si>
    <t>179</t>
  </si>
  <si>
    <t>Rod Socket</t>
  </si>
  <si>
    <t>GEAR RING</t>
  </si>
  <si>
    <t>180</t>
  </si>
  <si>
    <t>Gear Ring</t>
  </si>
  <si>
    <t>133T / 95T</t>
  </si>
  <si>
    <t>Dia - 3 1/2" - 2 1/2"</t>
  </si>
  <si>
    <t>STEERING WHEELS</t>
  </si>
  <si>
    <t>185</t>
  </si>
  <si>
    <t>185a</t>
  </si>
  <si>
    <t>DRIVING BANDS</t>
  </si>
  <si>
    <t>186</t>
  </si>
  <si>
    <t>Light</t>
  </si>
  <si>
    <t>186a</t>
  </si>
  <si>
    <t>186b</t>
  </si>
  <si>
    <t>186c</t>
  </si>
  <si>
    <t>Heavy</t>
  </si>
  <si>
    <t>186d</t>
  </si>
  <si>
    <t>186e</t>
  </si>
  <si>
    <t>187</t>
  </si>
  <si>
    <t>Road Wheel</t>
  </si>
  <si>
    <t>Plastic</t>
  </si>
  <si>
    <t>187a</t>
  </si>
  <si>
    <t>Conical Disc</t>
  </si>
  <si>
    <t>187b</t>
  </si>
  <si>
    <t>FLEXIBLE PLATES</t>
  </si>
  <si>
    <t>188</t>
  </si>
  <si>
    <t>Flexible Plate</t>
  </si>
  <si>
    <t>3H x 5H</t>
  </si>
  <si>
    <t>1 1/2" x 2 1/2"</t>
  </si>
  <si>
    <t>190</t>
  </si>
  <si>
    <t>190a</t>
  </si>
  <si>
    <t>5H x 7H</t>
  </si>
  <si>
    <t>2 1/2" x 3 1/2"</t>
  </si>
  <si>
    <t>191</t>
  </si>
  <si>
    <t>189</t>
  </si>
  <si>
    <t>3H x 11H</t>
  </si>
  <si>
    <t>1 1/2" x 5 1/2"</t>
  </si>
  <si>
    <t>192</t>
  </si>
  <si>
    <t>TRANSPARENT FLEXIBLE PLATES</t>
  </si>
  <si>
    <t>193</t>
  </si>
  <si>
    <t>193a</t>
  </si>
  <si>
    <t>193b</t>
  </si>
  <si>
    <t>193c</t>
  </si>
  <si>
    <t>193d</t>
  </si>
  <si>
    <t>193e</t>
  </si>
  <si>
    <t>STRIP PLATES</t>
  </si>
  <si>
    <t>195</t>
  </si>
  <si>
    <t>Strip Plate</t>
  </si>
  <si>
    <t>5H x 15H</t>
  </si>
  <si>
    <t>2 1/2" x 7 1/2"</t>
  </si>
  <si>
    <t>196</t>
  </si>
  <si>
    <t>5H x 19H</t>
  </si>
  <si>
    <t>2 1/2" x 9 1/2"</t>
  </si>
  <si>
    <t>197</t>
  </si>
  <si>
    <t>5H x 25H</t>
  </si>
  <si>
    <t>2 1/2" x 12 1/2"</t>
  </si>
  <si>
    <t>198</t>
  </si>
  <si>
    <t>Hinged Flat Plate</t>
  </si>
  <si>
    <t>9H x 5H</t>
  </si>
  <si>
    <t>4 1/2'' x 2 1/2''</t>
  </si>
  <si>
    <t>199</t>
  </si>
  <si>
    <t>Curved Plate U-Section</t>
  </si>
  <si>
    <t>200</t>
  </si>
  <si>
    <t>2 1/2'' x 2 1/2''</t>
  </si>
  <si>
    <t>201</t>
  </si>
  <si>
    <t>Flexible Gusset Plate</t>
  </si>
  <si>
    <t>HELICAL GEARS</t>
  </si>
  <si>
    <t>211a</t>
  </si>
  <si>
    <t>Helical Gear - RH</t>
  </si>
  <si>
    <t>211b</t>
  </si>
  <si>
    <t>212</t>
  </si>
  <si>
    <t>Rod &amp; Strip Connector</t>
  </si>
  <si>
    <t>212a</t>
  </si>
  <si>
    <t>Right-angle</t>
  </si>
  <si>
    <t>213</t>
  </si>
  <si>
    <t>Rod Connector</t>
  </si>
  <si>
    <t>214</t>
  </si>
  <si>
    <t>Semi-circular Plate</t>
  </si>
  <si>
    <t>215</t>
  </si>
  <si>
    <t>Formed Slotted Strip</t>
  </si>
  <si>
    <t>216</t>
  </si>
  <si>
    <t>Cylinder</t>
  </si>
  <si>
    <t>TRIANGULAR FLEXIBLE PLATES</t>
  </si>
  <si>
    <t>221</t>
  </si>
  <si>
    <t>Triangular Flexible Plate</t>
  </si>
  <si>
    <t>222</t>
  </si>
  <si>
    <t>4Hx5H</t>
  </si>
  <si>
    <t>2'' x 2 1/2''</t>
  </si>
  <si>
    <t>223</t>
  </si>
  <si>
    <t>5Hx5H</t>
  </si>
  <si>
    <t>224</t>
  </si>
  <si>
    <t>3Hx7H</t>
  </si>
  <si>
    <t>1 1/2'' x 3 1/2''</t>
  </si>
  <si>
    <t>225</t>
  </si>
  <si>
    <t>4Hx7H</t>
  </si>
  <si>
    <t>2'' x 3 1/2''</t>
  </si>
  <si>
    <t>226</t>
  </si>
  <si>
    <t>5Hx7H</t>
  </si>
  <si>
    <t>2 1/2'' x 3 1/2''</t>
  </si>
  <si>
    <t>B480</t>
  </si>
  <si>
    <t>Trapezoidal Flexible Plate</t>
  </si>
  <si>
    <t>3 1/2'' x 2 1/2'' x 3 1/2''</t>
  </si>
  <si>
    <t>KEYWAY PARTS</t>
  </si>
  <si>
    <t>230</t>
  </si>
  <si>
    <t>Rod with Keyway</t>
  </si>
  <si>
    <t>231</t>
  </si>
  <si>
    <t>Keyway Bolt</t>
  </si>
  <si>
    <t>NARROW STRIPS</t>
  </si>
  <si>
    <t>235</t>
  </si>
  <si>
    <t>Narrow Strip</t>
  </si>
  <si>
    <t>235a</t>
  </si>
  <si>
    <t>235b</t>
  </si>
  <si>
    <t>235d</t>
  </si>
  <si>
    <t>235f</t>
  </si>
  <si>
    <t>235g</t>
  </si>
  <si>
    <t>235h</t>
  </si>
  <si>
    <t>806b</t>
  </si>
  <si>
    <t>FLANGED PLATES [continued]</t>
  </si>
  <si>
    <t>236</t>
  </si>
  <si>
    <t>Parts box lid</t>
  </si>
  <si>
    <t>13 1/2'' x 4 1/2''</t>
  </si>
  <si>
    <t>NARROW BRACKETS</t>
  </si>
  <si>
    <t>811</t>
  </si>
  <si>
    <t>811a</t>
  </si>
  <si>
    <t>2Hx1Hx2H</t>
  </si>
  <si>
    <t>812b</t>
  </si>
  <si>
    <t>812d</t>
  </si>
  <si>
    <t>825a</t>
  </si>
  <si>
    <t>825b</t>
  </si>
  <si>
    <t>846a</t>
  </si>
  <si>
    <t>ELEKTRIKIT</t>
  </si>
  <si>
    <t>501</t>
  </si>
  <si>
    <t>Insulating Strip</t>
  </si>
  <si>
    <t>11H</t>
  </si>
  <si>
    <t>502</t>
  </si>
  <si>
    <t>5H</t>
  </si>
  <si>
    <t>503</t>
  </si>
  <si>
    <t>3H</t>
  </si>
  <si>
    <t>507</t>
  </si>
  <si>
    <t>Insulating Flat Girder</t>
  </si>
  <si>
    <t>508</t>
  </si>
  <si>
    <t>510</t>
  </si>
  <si>
    <t>Insulating Flat Plate</t>
  </si>
  <si>
    <t>2 1/2'' x 5 1/2''</t>
  </si>
  <si>
    <t>511</t>
  </si>
  <si>
    <t>513</t>
  </si>
  <si>
    <t>Insulating Fishplate</t>
  </si>
  <si>
    <t>514</t>
  </si>
  <si>
    <t>Insulating Bush Wheel</t>
  </si>
  <si>
    <t>516</t>
  </si>
  <si>
    <t>8H</t>
  </si>
  <si>
    <t>518</t>
  </si>
  <si>
    <t>1''- Solid brass</t>
  </si>
  <si>
    <t>525</t>
  </si>
  <si>
    <t>Core Holder for 526</t>
  </si>
  <si>
    <t>526</t>
  </si>
  <si>
    <t>Core for Rectangular Coil</t>
  </si>
  <si>
    <t>527</t>
  </si>
  <si>
    <t>Core for Cylindrical Coil Slotted</t>
  </si>
  <si>
    <t>528</t>
  </si>
  <si>
    <t>Core for Cylindrical Coil Plain</t>
  </si>
  <si>
    <t>530</t>
  </si>
  <si>
    <t>Flexible Strip</t>
  </si>
  <si>
    <t>531</t>
  </si>
  <si>
    <t>Wiper Arm</t>
  </si>
  <si>
    <t>532</t>
  </si>
  <si>
    <t>533</t>
  </si>
  <si>
    <t>542</t>
  </si>
  <si>
    <t>Terminal Nut</t>
  </si>
  <si>
    <t>543</t>
  </si>
  <si>
    <t>Contact Screw</t>
  </si>
  <si>
    <t>544</t>
  </si>
  <si>
    <t>Contact Stud</t>
  </si>
  <si>
    <t>545</t>
  </si>
  <si>
    <t>Pivot Bolt</t>
  </si>
  <si>
    <t>548</t>
  </si>
  <si>
    <t>Pivot Rod</t>
  </si>
  <si>
    <t>549</t>
  </si>
  <si>
    <t>550</t>
  </si>
  <si>
    <t>Short Pivot</t>
  </si>
  <si>
    <t>551</t>
  </si>
  <si>
    <t>Flat Commutator</t>
  </si>
  <si>
    <t>555</t>
  </si>
  <si>
    <t>Rod With Square End</t>
  </si>
  <si>
    <t>561</t>
  </si>
  <si>
    <t>Thin Brass Washer</t>
  </si>
  <si>
    <t>563</t>
  </si>
  <si>
    <t>Screwed Rod Brass</t>
  </si>
  <si>
    <t>564</t>
  </si>
  <si>
    <t>Insulating Spacer</t>
  </si>
  <si>
    <t>X-SERIES PARTS</t>
  </si>
  <si>
    <t>X-409</t>
  </si>
  <si>
    <t>5H - 7H - 5H</t>
  </si>
  <si>
    <t>X-407</t>
  </si>
  <si>
    <t>9H - 11H - 9H</t>
  </si>
  <si>
    <t>X-405</t>
  </si>
  <si>
    <t>15H - 17H - 15H</t>
  </si>
  <si>
    <t>X-404</t>
  </si>
  <si>
    <t>19H - 21H - 19H</t>
  </si>
  <si>
    <t>X-421</t>
  </si>
  <si>
    <t>X-457</t>
  </si>
  <si>
    <t>Size - 3/4''x1/2''</t>
  </si>
  <si>
    <t>X-455</t>
  </si>
  <si>
    <t>Size - 1 3/4''x1/2''</t>
  </si>
  <si>
    <t>X-475</t>
  </si>
  <si>
    <t>Disc</t>
  </si>
  <si>
    <t>TRIPLE-FLAT AXLE COMPONENTS</t>
  </si>
  <si>
    <t>315</t>
  </si>
  <si>
    <t>Triple-Flat Axle Rod</t>
  </si>
  <si>
    <t>315a</t>
  </si>
  <si>
    <t>315b</t>
  </si>
  <si>
    <t>316a</t>
  </si>
  <si>
    <t>316b</t>
  </si>
  <si>
    <t>317</t>
  </si>
  <si>
    <t>318a</t>
  </si>
  <si>
    <t>318c</t>
  </si>
  <si>
    <t>SUPPLEMENTARY PARTS PRICE LIST - I</t>
  </si>
  <si>
    <t>Wt [gm]</t>
  </si>
  <si>
    <t>3a</t>
  </si>
  <si>
    <t>1e</t>
  </si>
  <si>
    <t>1g</t>
  </si>
  <si>
    <t>1h</t>
  </si>
  <si>
    <t>1k</t>
  </si>
  <si>
    <t>1f</t>
  </si>
  <si>
    <t>1d</t>
  </si>
  <si>
    <t>1c</t>
  </si>
  <si>
    <t>6b</t>
  </si>
  <si>
    <t>B485</t>
  </si>
  <si>
    <t>B485S</t>
  </si>
  <si>
    <t>B487S</t>
  </si>
  <si>
    <t>B486</t>
  </si>
  <si>
    <t>B486S</t>
  </si>
  <si>
    <t>B488S</t>
  </si>
  <si>
    <t>B482S</t>
  </si>
  <si>
    <t>B481</t>
  </si>
  <si>
    <t>B481S</t>
  </si>
  <si>
    <t>9g</t>
  </si>
  <si>
    <t>8c</t>
  </si>
  <si>
    <t>8d</t>
  </si>
  <si>
    <t>8e</t>
  </si>
  <si>
    <t>8f</t>
  </si>
  <si>
    <t>7b</t>
  </si>
  <si>
    <t>7c</t>
  </si>
  <si>
    <t>7d</t>
  </si>
  <si>
    <t>9m</t>
  </si>
  <si>
    <t>Parallel-slot Angle Girder</t>
  </si>
  <si>
    <t>3h + 1/2'' slot</t>
  </si>
  <si>
    <t>STAINLESS STEEL ANGLE GIRDERS</t>
  </si>
  <si>
    <t>S7d</t>
  </si>
  <si>
    <t>S7</t>
  </si>
  <si>
    <t>S7a</t>
  </si>
  <si>
    <t>S7b</t>
  </si>
  <si>
    <t>S8</t>
  </si>
  <si>
    <t>S8a</t>
  </si>
  <si>
    <t>S8b</t>
  </si>
  <si>
    <t>S8c</t>
  </si>
  <si>
    <t>S9</t>
  </si>
  <si>
    <t>S9a</t>
  </si>
  <si>
    <t>S9g</t>
  </si>
  <si>
    <t>S9b</t>
  </si>
  <si>
    <t>S9c</t>
  </si>
  <si>
    <t>S9d</t>
  </si>
  <si>
    <t>S9e</t>
  </si>
  <si>
    <t>S9f</t>
  </si>
  <si>
    <t>S9l</t>
  </si>
  <si>
    <t>12e</t>
  </si>
  <si>
    <t>Slotted Angle Bracket</t>
  </si>
  <si>
    <t xml:space="preserve"> Size - 1'' x 1 1/2''</t>
  </si>
  <si>
    <t>12f</t>
  </si>
  <si>
    <t>Size - 1" x 1"</t>
  </si>
  <si>
    <t>AXLE ROD [Stainless steel]</t>
  </si>
  <si>
    <t>13b</t>
  </si>
  <si>
    <t>13c</t>
  </si>
  <si>
    <t>13d</t>
  </si>
  <si>
    <t>18c</t>
  </si>
  <si>
    <t>18d</t>
  </si>
  <si>
    <t>19f</t>
  </si>
  <si>
    <t>Pulley without boss</t>
  </si>
  <si>
    <t>19e</t>
  </si>
  <si>
    <t>Pulley 3'' half-disc no boss</t>
  </si>
  <si>
    <t>21a</t>
  </si>
  <si>
    <t>22b</t>
  </si>
  <si>
    <t>Pulley w/o boss &amp; holes - similar 23b</t>
  </si>
  <si>
    <t>23r</t>
  </si>
  <si>
    <t>Pulley</t>
  </si>
  <si>
    <t>23T</t>
  </si>
  <si>
    <t>Miniature Thrust Bearing</t>
  </si>
  <si>
    <t>23r+2x38d+6x168f</t>
  </si>
  <si>
    <t>168f</t>
  </si>
  <si>
    <t>Pack of 12</t>
  </si>
  <si>
    <t>25m</t>
  </si>
  <si>
    <t>0.125</t>
  </si>
  <si>
    <t>26m</t>
  </si>
  <si>
    <t>0.25</t>
  </si>
  <si>
    <t>25n</t>
  </si>
  <si>
    <t>26n</t>
  </si>
  <si>
    <t>25r</t>
  </si>
  <si>
    <t>26r</t>
  </si>
  <si>
    <t>25c</t>
  </si>
  <si>
    <t>26d</t>
  </si>
  <si>
    <t>0.5</t>
  </si>
  <si>
    <t>26e</t>
  </si>
  <si>
    <t>0.75</t>
  </si>
  <si>
    <t>25g</t>
  </si>
  <si>
    <t>26g</t>
  </si>
  <si>
    <t>25h</t>
  </si>
  <si>
    <t>26h</t>
  </si>
  <si>
    <t>25u</t>
  </si>
  <si>
    <t>25l</t>
  </si>
  <si>
    <t>26l</t>
  </si>
  <si>
    <t>25f</t>
  </si>
  <si>
    <t>26f</t>
  </si>
  <si>
    <t>25p</t>
  </si>
  <si>
    <t>26p</t>
  </si>
  <si>
    <t>25v</t>
  </si>
  <si>
    <t>25q</t>
  </si>
  <si>
    <t>26q</t>
  </si>
  <si>
    <t>25s</t>
  </si>
  <si>
    <t>26s</t>
  </si>
  <si>
    <t>25t</t>
  </si>
  <si>
    <t>26t</t>
  </si>
  <si>
    <t>25k</t>
  </si>
  <si>
    <t>26k</t>
  </si>
  <si>
    <t>BRASS GEAR WHEELS</t>
  </si>
  <si>
    <t>31a</t>
  </si>
  <si>
    <t>31b</t>
  </si>
  <si>
    <t>Face - 1/8''</t>
  </si>
  <si>
    <t>27g</t>
  </si>
  <si>
    <t>27e</t>
  </si>
  <si>
    <t>27j</t>
  </si>
  <si>
    <t>27k</t>
  </si>
  <si>
    <t>27h</t>
  </si>
  <si>
    <t>27t</t>
  </si>
  <si>
    <t>STEEL GEAR WHEELS</t>
  </si>
  <si>
    <t>27m</t>
  </si>
  <si>
    <t>0.0625</t>
  </si>
  <si>
    <t>27n</t>
  </si>
  <si>
    <t>27p</t>
  </si>
  <si>
    <t>27q</t>
  </si>
  <si>
    <t>27r</t>
  </si>
  <si>
    <t>27s</t>
  </si>
  <si>
    <t>26z</t>
  </si>
  <si>
    <t>Spur Pinion with tailshaft</t>
  </si>
  <si>
    <t>29a</t>
  </si>
  <si>
    <t>30e</t>
  </si>
  <si>
    <t>30f</t>
  </si>
  <si>
    <t>COMPACT BEVEL GEAR PAIRS</t>
  </si>
  <si>
    <t>30j</t>
  </si>
  <si>
    <t>30k</t>
  </si>
  <si>
    <t>30m</t>
  </si>
  <si>
    <t>30n</t>
  </si>
  <si>
    <t>BEVEL GEARS 45º</t>
  </si>
  <si>
    <t>30g</t>
  </si>
  <si>
    <t>Bevel Gear 45º</t>
  </si>
  <si>
    <t>30h</t>
  </si>
  <si>
    <t>30b</t>
  </si>
  <si>
    <t>30l</t>
  </si>
  <si>
    <t>WORMS</t>
  </si>
  <si>
    <t>32a</t>
  </si>
  <si>
    <t>Worm - Left Hand</t>
  </si>
  <si>
    <t>32b</t>
  </si>
  <si>
    <t>Worm - Narrow</t>
  </si>
  <si>
    <t>Meshes with 60t Gear</t>
  </si>
  <si>
    <t>32c</t>
  </si>
  <si>
    <t>Short Worm</t>
  </si>
  <si>
    <t>11/16'' long</t>
  </si>
  <si>
    <t>4-pitch</t>
  </si>
  <si>
    <t>32d</t>
  </si>
  <si>
    <t>Worm - Wide</t>
  </si>
  <si>
    <t>Meshes with 50t Gear</t>
  </si>
  <si>
    <t>NUTS &amp; BOLTS [STAINLESS STEEL]</t>
  </si>
  <si>
    <t>37aS</t>
  </si>
  <si>
    <t>37bS</t>
  </si>
  <si>
    <t>Length - 7/32"</t>
  </si>
  <si>
    <t>111S</t>
  </si>
  <si>
    <t>Length - 3/4''</t>
  </si>
  <si>
    <t>111aS</t>
  </si>
  <si>
    <t>Length - 1/2''</t>
  </si>
  <si>
    <t>111bS</t>
  </si>
  <si>
    <t>Length - 5/16''</t>
  </si>
  <si>
    <t>111cS</t>
  </si>
  <si>
    <t>Length - 3/8''</t>
  </si>
  <si>
    <t>111dS</t>
  </si>
  <si>
    <t>Length - 1 1/4''</t>
  </si>
  <si>
    <t>HOLES/SLOTS</t>
  </si>
  <si>
    <t>55b</t>
  </si>
  <si>
    <t>215a</t>
  </si>
  <si>
    <t>55c</t>
  </si>
  <si>
    <t>End-slotted Strip</t>
  </si>
  <si>
    <t>55d</t>
  </si>
  <si>
    <t>55e</t>
  </si>
  <si>
    <t>55f</t>
  </si>
  <si>
    <t>55g</t>
  </si>
  <si>
    <t>55h</t>
  </si>
  <si>
    <t>55j</t>
  </si>
  <si>
    <t>89c</t>
  </si>
  <si>
    <t>Curved Strip - Stepped</t>
  </si>
  <si>
    <t>12" Radius</t>
  </si>
  <si>
    <t>89d</t>
  </si>
  <si>
    <t>14" radius</t>
  </si>
  <si>
    <t>90b</t>
  </si>
  <si>
    <t>Curved Strip - Marklin style</t>
  </si>
  <si>
    <t>Long central slot</t>
  </si>
  <si>
    <t>CONNECTOR STRIPS</t>
  </si>
  <si>
    <t>56a</t>
  </si>
  <si>
    <t>Connector Strip</t>
  </si>
  <si>
    <t>7h at 1/4'' spacing</t>
  </si>
  <si>
    <t>56b</t>
  </si>
  <si>
    <t>9h at 1/4'' spacing</t>
  </si>
  <si>
    <t>62c</t>
  </si>
  <si>
    <t>Threaded Double-arm Crank</t>
  </si>
  <si>
    <t>62d</t>
  </si>
  <si>
    <t>Short Arm Crank</t>
  </si>
  <si>
    <t>128a</t>
  </si>
  <si>
    <t>Threaded Bell Crank</t>
  </si>
  <si>
    <t>133d</t>
  </si>
  <si>
    <t>Corner Bracket with boss</t>
  </si>
  <si>
    <t>62e</t>
  </si>
  <si>
    <t>Short Arm Crank without boss</t>
  </si>
  <si>
    <t>62f</t>
  </si>
  <si>
    <t>Double-arm Crank without boss</t>
  </si>
  <si>
    <t>62g</t>
  </si>
  <si>
    <t>Single-arm Crank without boss</t>
  </si>
  <si>
    <t>116b</t>
  </si>
  <si>
    <t>Fork Piece Threaded</t>
  </si>
  <si>
    <t>134a</t>
  </si>
  <si>
    <t>Double-throw Crankshaft</t>
  </si>
  <si>
    <t>73a</t>
  </si>
  <si>
    <t>1" x 1"</t>
  </si>
  <si>
    <t>2 X 2</t>
  </si>
  <si>
    <t>73b</t>
  </si>
  <si>
    <t>1" x 1 1/2"</t>
  </si>
  <si>
    <t>2 X 3</t>
  </si>
  <si>
    <t>73c</t>
  </si>
  <si>
    <t>1" x 2"</t>
  </si>
  <si>
    <t>2 X 4</t>
  </si>
  <si>
    <t>73d</t>
  </si>
  <si>
    <t>1" x 2 1/2"</t>
  </si>
  <si>
    <t>2 X 5</t>
  </si>
  <si>
    <t>73e</t>
  </si>
  <si>
    <t>1" x 3"</t>
  </si>
  <si>
    <t>2 X 6</t>
  </si>
  <si>
    <t>73f</t>
  </si>
  <si>
    <t>1" x 3 1/2"</t>
  </si>
  <si>
    <t>2 x 7</t>
  </si>
  <si>
    <t>73g</t>
  </si>
  <si>
    <t>1" x 4"</t>
  </si>
  <si>
    <t>2 X 8</t>
  </si>
  <si>
    <t>73h</t>
  </si>
  <si>
    <t>1" x 4 1/2"</t>
  </si>
  <si>
    <t>2 x 9</t>
  </si>
  <si>
    <t>73k</t>
  </si>
  <si>
    <t>1" x 5 1/2"</t>
  </si>
  <si>
    <t>2 x 11</t>
  </si>
  <si>
    <t>73l</t>
  </si>
  <si>
    <t>1" x 6 1/2"</t>
  </si>
  <si>
    <t>2 x 13</t>
  </si>
  <si>
    <t>73m</t>
  </si>
  <si>
    <t>1" x 7 1/2"</t>
  </si>
  <si>
    <t>2 x 15</t>
  </si>
  <si>
    <t>73n</t>
  </si>
  <si>
    <t>1" x 9 1/2"</t>
  </si>
  <si>
    <t>2x19</t>
  </si>
  <si>
    <t>73p</t>
  </si>
  <si>
    <t>1" x 12 1/2"</t>
  </si>
  <si>
    <t>2x25</t>
  </si>
  <si>
    <t>74a</t>
  </si>
  <si>
    <t>1 1/2" x 2"</t>
  </si>
  <si>
    <t>3 x 4</t>
  </si>
  <si>
    <t>74b</t>
  </si>
  <si>
    <t>3 x 5</t>
  </si>
  <si>
    <t>74c</t>
  </si>
  <si>
    <t>1 1/2" x 3 1/2"</t>
  </si>
  <si>
    <t>3 x 7</t>
  </si>
  <si>
    <t>74d</t>
  </si>
  <si>
    <t>1 1/2" x 4 1/2"</t>
  </si>
  <si>
    <t>3 x 9</t>
  </si>
  <si>
    <t>74e</t>
  </si>
  <si>
    <t>3 x 11</t>
  </si>
  <si>
    <t>74f</t>
  </si>
  <si>
    <t>1 1/2" x 6 1/2"</t>
  </si>
  <si>
    <t>3 x 13</t>
  </si>
  <si>
    <t>74g</t>
  </si>
  <si>
    <t>1 1/2" x 7 1/2"</t>
  </si>
  <si>
    <t>3 x 15</t>
  </si>
  <si>
    <t>74h</t>
  </si>
  <si>
    <t>1 1/2" x 8 1/2"</t>
  </si>
  <si>
    <t>3 x 17</t>
  </si>
  <si>
    <t>74k</t>
  </si>
  <si>
    <t>1 1/2" x 9 1/2"</t>
  </si>
  <si>
    <t>3 x 19</t>
  </si>
  <si>
    <t>74l</t>
  </si>
  <si>
    <t>1 1/2" x 10 1/2"</t>
  </si>
  <si>
    <t>3 x 21</t>
  </si>
  <si>
    <t>74m</t>
  </si>
  <si>
    <t>1 1/2" x 11 1/2"</t>
  </si>
  <si>
    <t>3 x 23</t>
  </si>
  <si>
    <t>74n</t>
  </si>
  <si>
    <t>1 1/2" x 12 1/2"</t>
  </si>
  <si>
    <t>3 x 25</t>
  </si>
  <si>
    <t>72a</t>
  </si>
  <si>
    <t>2" x 2"</t>
  </si>
  <si>
    <t>4 x 4</t>
  </si>
  <si>
    <t>72b</t>
  </si>
  <si>
    <t>2" x 2 1/2"</t>
  </si>
  <si>
    <t>4 x 5</t>
  </si>
  <si>
    <t>72c</t>
  </si>
  <si>
    <t>2" x 3"</t>
  </si>
  <si>
    <t>4 x 6</t>
  </si>
  <si>
    <t>71</t>
  </si>
  <si>
    <t>5 x 7</t>
  </si>
  <si>
    <t>75a</t>
  </si>
  <si>
    <t>2 1/2'' x 6 1/2''</t>
  </si>
  <si>
    <t>5 x 13</t>
  </si>
  <si>
    <t>75</t>
  </si>
  <si>
    <t>5 x 15</t>
  </si>
  <si>
    <t>75b</t>
  </si>
  <si>
    <t>5 x 19</t>
  </si>
  <si>
    <t>75c</t>
  </si>
  <si>
    <t>5 x 25</t>
  </si>
  <si>
    <t>52f</t>
  </si>
  <si>
    <t>3 1/2" x 3 1/2"</t>
  </si>
  <si>
    <t>7 x 7</t>
  </si>
  <si>
    <t>52g</t>
  </si>
  <si>
    <t>3 1/2" x 4 1/2"</t>
  </si>
  <si>
    <t>7 x 9</t>
  </si>
  <si>
    <t>52e</t>
  </si>
  <si>
    <t>3 1/2'' x 6 1/2''</t>
  </si>
  <si>
    <t>7x13</t>
  </si>
  <si>
    <t>FLAT PLATES (Contd)</t>
  </si>
  <si>
    <t>52b</t>
  </si>
  <si>
    <t>3 1/2" x 7 1/2"</t>
  </si>
  <si>
    <t>7 x 15</t>
  </si>
  <si>
    <t>52c</t>
  </si>
  <si>
    <t>3 1/2" x 9 1/2"</t>
  </si>
  <si>
    <t>7 x 19</t>
  </si>
  <si>
    <t>52d</t>
  </si>
  <si>
    <t>3 1/2" x 12 1/2"</t>
  </si>
  <si>
    <t>7 X 25</t>
  </si>
  <si>
    <t>71a</t>
  </si>
  <si>
    <t>4 1/2" x 4 1/2"</t>
  </si>
  <si>
    <t>9 X 9</t>
  </si>
  <si>
    <t>70a</t>
  </si>
  <si>
    <t>4 1/2" x 5 1/2"</t>
  </si>
  <si>
    <t>9x11</t>
  </si>
  <si>
    <t>71e</t>
  </si>
  <si>
    <t>4 1/2" x 6 1/2"</t>
  </si>
  <si>
    <t>9x13</t>
  </si>
  <si>
    <t>71b</t>
  </si>
  <si>
    <t>4 1/2" x 7 1/2"</t>
  </si>
  <si>
    <t>9x15</t>
  </si>
  <si>
    <t>71c</t>
  </si>
  <si>
    <t>4 1/2 " x 9 1/2"</t>
  </si>
  <si>
    <t>9x19</t>
  </si>
  <si>
    <t>71d</t>
  </si>
  <si>
    <t>4 1/2 " x 12 1/2"</t>
  </si>
  <si>
    <t>9x25</t>
  </si>
  <si>
    <t>70b</t>
  </si>
  <si>
    <t>5 1/2" x 5 1/2"</t>
  </si>
  <si>
    <t>11x11</t>
  </si>
  <si>
    <t>70c</t>
  </si>
  <si>
    <t>5 1/2" x 7 1/2"</t>
  </si>
  <si>
    <t>11x15</t>
  </si>
  <si>
    <t>70d</t>
  </si>
  <si>
    <t>5 1/2" x 9 1/2"</t>
  </si>
  <si>
    <t>11x19</t>
  </si>
  <si>
    <t>70e</t>
  </si>
  <si>
    <t>5 1/2" x 12 1/2"</t>
  </si>
  <si>
    <t>11x25</t>
  </si>
  <si>
    <t>53c</t>
  </si>
  <si>
    <t>Flanged Plate - 4 flanges</t>
  </si>
  <si>
    <t>5 x 5</t>
  </si>
  <si>
    <t>53b</t>
  </si>
  <si>
    <t>53d</t>
  </si>
  <si>
    <t>53e</t>
  </si>
  <si>
    <t>81b</t>
  </si>
  <si>
    <t>Length - 1 9/32''</t>
  </si>
  <si>
    <t>81a</t>
  </si>
  <si>
    <t>Length - 1 1/2''</t>
  </si>
  <si>
    <t>80d</t>
  </si>
  <si>
    <t>Length - 2 1/2''</t>
  </si>
  <si>
    <t>80e</t>
  </si>
  <si>
    <t>Length - 4''</t>
  </si>
  <si>
    <t>78a</t>
  </si>
  <si>
    <t>Length - 12''</t>
  </si>
  <si>
    <t>TRIANGULAR FLAT PLATES</t>
  </si>
  <si>
    <t>220b</t>
  </si>
  <si>
    <t>Triangular Flat Plate - 60º</t>
  </si>
  <si>
    <t>3 x 3</t>
  </si>
  <si>
    <t>221b</t>
  </si>
  <si>
    <t>Triangular Flat Plate - 90º</t>
  </si>
  <si>
    <t>224b</t>
  </si>
  <si>
    <t>222b</t>
  </si>
  <si>
    <t>225b</t>
  </si>
  <si>
    <t>2" x 3 1/2"</t>
  </si>
  <si>
    <t>4 x 7</t>
  </si>
  <si>
    <t>223b</t>
  </si>
  <si>
    <t>226b</t>
  </si>
  <si>
    <t>227b</t>
  </si>
  <si>
    <t>228b</t>
  </si>
  <si>
    <t>229b</t>
  </si>
  <si>
    <t>HEXAGONAL PLATE</t>
  </si>
  <si>
    <t>76a</t>
  </si>
  <si>
    <t>Hexagonal Flat Plate</t>
  </si>
  <si>
    <t>4 1/2" across flat</t>
  </si>
  <si>
    <t>5 x 5 x 5 x 5 x 5 x 5</t>
  </si>
  <si>
    <t>BRASSWARE</t>
  </si>
  <si>
    <t>59b</t>
  </si>
  <si>
    <t>3h</t>
  </si>
  <si>
    <t>59d</t>
  </si>
  <si>
    <t>Square Collar</t>
  </si>
  <si>
    <t>1/2'' x 1/2'' x1/4''</t>
  </si>
  <si>
    <t>Tapped 4 ways</t>
  </si>
  <si>
    <t>59m</t>
  </si>
  <si>
    <t>Eccentric Collar</t>
  </si>
  <si>
    <t>3/8" x 3/8"</t>
  </si>
  <si>
    <t>1/8" off-set</t>
  </si>
  <si>
    <t>59c</t>
  </si>
  <si>
    <t>Ball Grip</t>
  </si>
  <si>
    <t>1/2'' Ø sphere</t>
  </si>
  <si>
    <t>Tapped/Bored @ 90º</t>
  </si>
  <si>
    <t>59n</t>
  </si>
  <si>
    <t>Threaded Cube</t>
  </si>
  <si>
    <t>1/2" x 1/2" x 1/2"</t>
  </si>
  <si>
    <t>Tapped 6 ways</t>
  </si>
  <si>
    <t>63e</t>
  </si>
  <si>
    <t>Narrow Coupling</t>
  </si>
  <si>
    <t>5/16'' Ø</t>
  </si>
  <si>
    <t>63f</t>
  </si>
  <si>
    <t>4 Bores</t>
  </si>
  <si>
    <t>63g</t>
  </si>
  <si>
    <t>5 Bores</t>
  </si>
  <si>
    <t>63h</t>
  </si>
  <si>
    <t>Rectangular Coupling</t>
  </si>
  <si>
    <t>1/2'' x 1/2'' x 13/16''</t>
  </si>
  <si>
    <t>63j</t>
  </si>
  <si>
    <t>7 Bores</t>
  </si>
  <si>
    <t>1/2'' x 1/2'' x 1-15/16''</t>
  </si>
  <si>
    <t>63k</t>
  </si>
  <si>
    <t>Narrow Rectangular Coupling</t>
  </si>
  <si>
    <t>3/8'' x 3/8'' x 13/16''</t>
  </si>
  <si>
    <t>63s</t>
  </si>
  <si>
    <t>Screwed Rod Coupling</t>
  </si>
  <si>
    <t>3/8''</t>
  </si>
  <si>
    <t>Hex X-Section</t>
  </si>
  <si>
    <t>136b</t>
  </si>
  <si>
    <t>Threaded base</t>
  </si>
  <si>
    <t>171a</t>
  </si>
  <si>
    <t>Short Socket Coupling</t>
  </si>
  <si>
    <t>179a</t>
  </si>
  <si>
    <t>Pivot Rod Socket</t>
  </si>
  <si>
    <t>5/16" Dia.</t>
  </si>
  <si>
    <t>20d</t>
  </si>
  <si>
    <t>1/2'' Dia.</t>
  </si>
  <si>
    <t>20e</t>
  </si>
  <si>
    <t>Flanged Wheel w/o boss</t>
  </si>
  <si>
    <t>20f</t>
  </si>
  <si>
    <t>Roller 3/8" for bearing</t>
  </si>
  <si>
    <t>20g</t>
  </si>
  <si>
    <t xml:space="preserve"> </t>
  </si>
  <si>
    <t>140a</t>
  </si>
  <si>
    <t>Constant Velocity Joint</t>
  </si>
  <si>
    <t xml:space="preserve">     </t>
  </si>
  <si>
    <t>140M</t>
  </si>
  <si>
    <t>Universal Joint</t>
  </si>
  <si>
    <t>Marklin style</t>
  </si>
  <si>
    <t>50a</t>
  </si>
  <si>
    <t>Narrow Slide Piece</t>
  </si>
  <si>
    <t>57f</t>
  </si>
  <si>
    <t>Pulley Hook</t>
  </si>
  <si>
    <t xml:space="preserve">As 57e with 1/4'' Brass pulley </t>
  </si>
  <si>
    <t>BRASS THREADED [NUT] STRIPS - [" * " = Tapped bore] [ " O " = Plain bore]</t>
  </si>
  <si>
    <t>83</t>
  </si>
  <si>
    <t xml:space="preserve">* O * </t>
  </si>
  <si>
    <t>3/8''x1/8'' section</t>
  </si>
  <si>
    <t>83a</t>
  </si>
  <si>
    <t>* O O O *</t>
  </si>
  <si>
    <t>83b</t>
  </si>
  <si>
    <t>* * O O O * *</t>
  </si>
  <si>
    <t>83c</t>
  </si>
  <si>
    <t>* * O * O * O * *</t>
  </si>
  <si>
    <t>BRASS SPACERS [Tapped OR Drilled thru] [Suffix T or D]</t>
  </si>
  <si>
    <t>59e</t>
  </si>
  <si>
    <t>Spacer</t>
  </si>
  <si>
    <t>1/2''</t>
  </si>
  <si>
    <t>59f</t>
  </si>
  <si>
    <t>1''</t>
  </si>
  <si>
    <t>59g</t>
  </si>
  <si>
    <t>59h</t>
  </si>
  <si>
    <t>2''</t>
  </si>
  <si>
    <t>59j</t>
  </si>
  <si>
    <t>2-1/2''</t>
  </si>
  <si>
    <t>59k</t>
  </si>
  <si>
    <t>3''</t>
  </si>
  <si>
    <t>99cDO</t>
  </si>
  <si>
    <t>99dDO</t>
  </si>
  <si>
    <t>99eDO</t>
  </si>
  <si>
    <t>100bDO</t>
  </si>
  <si>
    <t>97SO</t>
  </si>
  <si>
    <t>98SO</t>
  </si>
  <si>
    <t>99aSO</t>
  </si>
  <si>
    <t>99bSO</t>
  </si>
  <si>
    <t>99cSO</t>
  </si>
  <si>
    <t>99dSO</t>
  </si>
  <si>
    <t>99eSO</t>
  </si>
  <si>
    <t>100aSO</t>
  </si>
  <si>
    <t>100bSO</t>
  </si>
  <si>
    <t>NARROW SINGLE-BRACED GIRDERS - OPEN ENDED</t>
  </si>
  <si>
    <t>99NSO</t>
  </si>
  <si>
    <t>100NSO</t>
  </si>
  <si>
    <t>98NSO</t>
  </si>
  <si>
    <t>103m</t>
  </si>
  <si>
    <t>103n</t>
  </si>
  <si>
    <t>103p</t>
  </si>
  <si>
    <t>103q</t>
  </si>
  <si>
    <t>103u</t>
  </si>
  <si>
    <t>103t</t>
  </si>
  <si>
    <t>103r</t>
  </si>
  <si>
    <t>103s</t>
  </si>
  <si>
    <t>103v</t>
  </si>
  <si>
    <t>Parallel-slot Flat Girder</t>
  </si>
  <si>
    <t>STAINLESS STEEL FLAT GIRDERS</t>
  </si>
  <si>
    <t>S103s</t>
  </si>
  <si>
    <t>S103r</t>
  </si>
  <si>
    <t>S103t</t>
  </si>
  <si>
    <t>S103u</t>
  </si>
  <si>
    <t>S103b</t>
  </si>
  <si>
    <t>S103a</t>
  </si>
  <si>
    <t>S103k</t>
  </si>
  <si>
    <t>S103n</t>
  </si>
  <si>
    <t>S103</t>
  </si>
  <si>
    <t>S103c</t>
  </si>
  <si>
    <t>S103d</t>
  </si>
  <si>
    <t>S103e</t>
  </si>
  <si>
    <t>S103f</t>
  </si>
  <si>
    <t>S103g</t>
  </si>
  <si>
    <t>S103h</t>
  </si>
  <si>
    <t>S103l</t>
  </si>
  <si>
    <t>RACK STRIP</t>
  </si>
  <si>
    <t>110b</t>
  </si>
  <si>
    <t>Length - 12 1/2''</t>
  </si>
  <si>
    <t>CONTRATE SEGMENT</t>
  </si>
  <si>
    <t>129a</t>
  </si>
  <si>
    <t>Contrate Segment</t>
  </si>
  <si>
    <t>FLYWHEEL</t>
  </si>
  <si>
    <t>132a</t>
  </si>
  <si>
    <t>Dia - 3''</t>
  </si>
  <si>
    <t>CIRCULAR PARTS</t>
  </si>
  <si>
    <t>137a</t>
  </si>
  <si>
    <t>2 1/2''</t>
  </si>
  <si>
    <t>137b</t>
  </si>
  <si>
    <t>3 1/2''</t>
  </si>
  <si>
    <t>137c</t>
  </si>
  <si>
    <t>5 1/2''</t>
  </si>
  <si>
    <t>187y</t>
  </si>
  <si>
    <t>Road Wheel Centre</t>
  </si>
  <si>
    <t>1/2'' grooved flange</t>
  </si>
  <si>
    <t>187x</t>
  </si>
  <si>
    <t>187w</t>
  </si>
  <si>
    <t>Road Wheel - Wire Spokes</t>
  </si>
  <si>
    <t>30 spokes</t>
  </si>
  <si>
    <t>145a</t>
  </si>
  <si>
    <t>145b</t>
  </si>
  <si>
    <t>145c</t>
  </si>
  <si>
    <t>4 1/2"</t>
  </si>
  <si>
    <t>145d</t>
  </si>
  <si>
    <t>146b</t>
  </si>
  <si>
    <t>2"</t>
  </si>
  <si>
    <t>146c</t>
  </si>
  <si>
    <t>3 1/2"</t>
  </si>
  <si>
    <t>146d</t>
  </si>
  <si>
    <t>5-1/4"</t>
  </si>
  <si>
    <t>146e</t>
  </si>
  <si>
    <t>7 1/2"</t>
  </si>
  <si>
    <t>146f</t>
  </si>
  <si>
    <t>9 7/8"</t>
  </si>
  <si>
    <t>146g</t>
  </si>
  <si>
    <t>146h</t>
  </si>
  <si>
    <t>12 peripheral perfs</t>
  </si>
  <si>
    <t>109b</t>
  </si>
  <si>
    <t>143a</t>
  </si>
  <si>
    <t>143m</t>
  </si>
  <si>
    <t>143n</t>
  </si>
  <si>
    <t>6 1/2''</t>
  </si>
  <si>
    <t>143b</t>
  </si>
  <si>
    <t>143c</t>
  </si>
  <si>
    <t>Flat Ring</t>
  </si>
  <si>
    <t>4" - 2 1/2"</t>
  </si>
  <si>
    <t>143g</t>
  </si>
  <si>
    <t>5'' - 3 1/2''</t>
  </si>
  <si>
    <t>143d</t>
  </si>
  <si>
    <t>6" - 4 1/2"</t>
  </si>
  <si>
    <t>143h</t>
  </si>
  <si>
    <t>7'' - 5 1/2''</t>
  </si>
  <si>
    <t>143e</t>
  </si>
  <si>
    <t>8" - 6 1/2"</t>
  </si>
  <si>
    <t>143f</t>
  </si>
  <si>
    <t>10 7/8" - 8 3/8"</t>
  </si>
  <si>
    <t>SLEEVE PIECES &amp; CYLINDERS</t>
  </si>
  <si>
    <t>162c</t>
  </si>
  <si>
    <t>Long Boiler w/o end</t>
  </si>
  <si>
    <t>Fits 162a</t>
  </si>
  <si>
    <t>9''</t>
  </si>
  <si>
    <t>162d</t>
  </si>
  <si>
    <t>Wide Boiler End</t>
  </si>
  <si>
    <t>Same as 187y</t>
  </si>
  <si>
    <t>3"Ø x 1/2"</t>
  </si>
  <si>
    <t>163a</t>
  </si>
  <si>
    <t>163b</t>
  </si>
  <si>
    <t>163c</t>
  </si>
  <si>
    <t>163d</t>
  </si>
  <si>
    <t>5 1/2"</t>
  </si>
  <si>
    <t>163e</t>
  </si>
  <si>
    <t>163f</t>
  </si>
  <si>
    <t>163g</t>
  </si>
  <si>
    <t>9 1/2"</t>
  </si>
  <si>
    <t>163h</t>
  </si>
  <si>
    <t>12 1/2"</t>
  </si>
  <si>
    <t>164a</t>
  </si>
  <si>
    <t>Large Axle bore - 8mm Ø - for rams</t>
  </si>
  <si>
    <t>216a</t>
  </si>
  <si>
    <t>216b</t>
  </si>
  <si>
    <t>216c</t>
  </si>
  <si>
    <t>5 1/'2''</t>
  </si>
  <si>
    <t>131a</t>
  </si>
  <si>
    <t>Solid brass - RH</t>
  </si>
  <si>
    <t>147aL</t>
  </si>
  <si>
    <t>147h</t>
  </si>
  <si>
    <t>13/16"</t>
  </si>
  <si>
    <t>Holds Pinion</t>
  </si>
  <si>
    <t>RATCHET WHEELS</t>
  </si>
  <si>
    <t>148a</t>
  </si>
  <si>
    <t>Ratchet wheel LH</t>
  </si>
  <si>
    <t>148b</t>
  </si>
  <si>
    <t>Ratchet wheel - no boss</t>
  </si>
  <si>
    <t>15 [2" Ø]</t>
  </si>
  <si>
    <t>2 mm</t>
  </si>
  <si>
    <t>148c</t>
  </si>
  <si>
    <t>30 [2'' Ø]</t>
  </si>
  <si>
    <t>TYRES</t>
  </si>
  <si>
    <t>142p</t>
  </si>
  <si>
    <t>Tyre - heavy duty treaded</t>
  </si>
  <si>
    <t>Fits 1" pulley</t>
  </si>
  <si>
    <t>142d</t>
  </si>
  <si>
    <t>Fits 1-1/2'' pulley</t>
  </si>
  <si>
    <t>142m</t>
  </si>
  <si>
    <t>Fits 2'' pulley</t>
  </si>
  <si>
    <t>142l</t>
  </si>
  <si>
    <t>Fits 3'' pulley</t>
  </si>
  <si>
    <t>L-SECTION [2X1] ANGLE GIRDERS</t>
  </si>
  <si>
    <t>161a</t>
  </si>
  <si>
    <t>161b</t>
  </si>
  <si>
    <t>1 1/2"</t>
  </si>
  <si>
    <t>161</t>
  </si>
  <si>
    <t>161c</t>
  </si>
  <si>
    <t>161d</t>
  </si>
  <si>
    <t>3"</t>
  </si>
  <si>
    <t>161e</t>
  </si>
  <si>
    <t>161f</t>
  </si>
  <si>
    <t>4"</t>
  </si>
  <si>
    <t>161g</t>
  </si>
  <si>
    <t>161h</t>
  </si>
  <si>
    <t>161k</t>
  </si>
  <si>
    <t>6 1/2"</t>
  </si>
  <si>
    <t>161l</t>
  </si>
  <si>
    <t>161m</t>
  </si>
  <si>
    <t>8 1/2"</t>
  </si>
  <si>
    <t>161n</t>
  </si>
  <si>
    <t>161r</t>
  </si>
  <si>
    <t>161s</t>
  </si>
  <si>
    <t>15 1/2"</t>
  </si>
  <si>
    <t>161t</t>
  </si>
  <si>
    <t>18 1/2"</t>
  </si>
  <si>
    <t>161u</t>
  </si>
  <si>
    <t>24 1/2"</t>
  </si>
  <si>
    <t>LTQ COMPATIBLE COMPONENTS [16DP]</t>
  </si>
  <si>
    <t>HOLE/TEETH</t>
  </si>
  <si>
    <t>167bQ</t>
  </si>
  <si>
    <t>Flanged Ring</t>
  </si>
  <si>
    <t>Dia - 9 7/8''</t>
  </si>
  <si>
    <t>32H</t>
  </si>
  <si>
    <t>167d</t>
  </si>
  <si>
    <t>8T</t>
  </si>
  <si>
    <t>167e</t>
  </si>
  <si>
    <t>LTQ Rack Strip</t>
  </si>
  <si>
    <t>Length 6 1/2''</t>
  </si>
  <si>
    <t>32T</t>
  </si>
  <si>
    <t>167f</t>
  </si>
  <si>
    <t>Length 12 1/2''</t>
  </si>
  <si>
    <t>62T</t>
  </si>
  <si>
    <t>167g</t>
  </si>
  <si>
    <t>1-start</t>
  </si>
  <si>
    <t>167h</t>
  </si>
  <si>
    <t>2-start</t>
  </si>
  <si>
    <t>167r</t>
  </si>
  <si>
    <t>GRB Annulus</t>
  </si>
  <si>
    <t>5 1/2'' i.d.</t>
  </si>
  <si>
    <t>GEAR RINGS</t>
  </si>
  <si>
    <t>2 1/2" - 1 1/2"</t>
  </si>
  <si>
    <t>180a</t>
  </si>
  <si>
    <t>95T / 57T</t>
  </si>
  <si>
    <t>4 1/2" - 3 1/2"</t>
  </si>
  <si>
    <t>180b</t>
  </si>
  <si>
    <t>171T /133T</t>
  </si>
  <si>
    <t xml:space="preserve">4" - 2 1/2" </t>
  </si>
  <si>
    <t>180c</t>
  </si>
  <si>
    <t>Toothed Ring</t>
  </si>
  <si>
    <t>152T</t>
  </si>
  <si>
    <t>180d</t>
  </si>
  <si>
    <t>Gear Ring - internal teeth</t>
  </si>
  <si>
    <t>3 1/2" - 2 1/2"</t>
  </si>
  <si>
    <t>180e</t>
  </si>
  <si>
    <t>4 1/2'' - 3 1/2''</t>
  </si>
  <si>
    <t>180f</t>
  </si>
  <si>
    <t>186f</t>
  </si>
  <si>
    <t>12 1/2''</t>
  </si>
  <si>
    <t>186g</t>
  </si>
  <si>
    <t>17 1/2''</t>
  </si>
  <si>
    <t>186h</t>
  </si>
  <si>
    <t>25''</t>
  </si>
  <si>
    <t>186s</t>
  </si>
  <si>
    <t>7 1/2''</t>
  </si>
  <si>
    <t>188a</t>
  </si>
  <si>
    <t>188b</t>
  </si>
  <si>
    <t>227</t>
  </si>
  <si>
    <t>228</t>
  </si>
  <si>
    <t>229</t>
  </si>
  <si>
    <t>HD SPRING</t>
  </si>
  <si>
    <t>120c</t>
  </si>
  <si>
    <t>Fits standard boss</t>
  </si>
  <si>
    <t>120d</t>
  </si>
  <si>
    <t>Shouldered Washer for 120c</t>
  </si>
  <si>
    <t>195b</t>
  </si>
  <si>
    <t xml:space="preserve">1 1/2" x 7 1/2" </t>
  </si>
  <si>
    <t>195c</t>
  </si>
  <si>
    <t>3 X19</t>
  </si>
  <si>
    <t>195d</t>
  </si>
  <si>
    <t>195a</t>
  </si>
  <si>
    <t>5 X 13</t>
  </si>
  <si>
    <t>2 1/2" X 6 1/2"</t>
  </si>
  <si>
    <t>195e</t>
  </si>
  <si>
    <t>5 X 17</t>
  </si>
  <si>
    <t>2 1/2" x 8 1/2"</t>
  </si>
  <si>
    <t>196a</t>
  </si>
  <si>
    <t>7 X 19</t>
  </si>
  <si>
    <t>3 1/2" X 9 1/2"</t>
  </si>
  <si>
    <t>196d</t>
  </si>
  <si>
    <t>3 1/2" X 12 1/2"</t>
  </si>
  <si>
    <t>196f</t>
  </si>
  <si>
    <t>11 X 19</t>
  </si>
  <si>
    <t>196g</t>
  </si>
  <si>
    <t>11 X 25</t>
  </si>
  <si>
    <t>MULTI-START WORM &amp; WORM WHEEL</t>
  </si>
  <si>
    <t>211y/z</t>
  </si>
  <si>
    <t xml:space="preserve">5-Start Worm &amp; Worm Wheel </t>
  </si>
  <si>
    <t>Reversible</t>
  </si>
  <si>
    <t>211c</t>
  </si>
  <si>
    <t>211d</t>
  </si>
  <si>
    <t>211e</t>
  </si>
  <si>
    <t>211f</t>
  </si>
  <si>
    <t>211g</t>
  </si>
  <si>
    <t>211h</t>
  </si>
  <si>
    <t>211k</t>
  </si>
  <si>
    <t>211m</t>
  </si>
  <si>
    <t>211n</t>
  </si>
  <si>
    <t>211p</t>
  </si>
  <si>
    <t>211q</t>
  </si>
  <si>
    <t>8/12</t>
  </si>
  <si>
    <t>211cL</t>
  </si>
  <si>
    <t>Helical Gear - LH</t>
  </si>
  <si>
    <t>211dL</t>
  </si>
  <si>
    <t>211aL</t>
  </si>
  <si>
    <t>211eL</t>
  </si>
  <si>
    <t>211fL</t>
  </si>
  <si>
    <t>211gL</t>
  </si>
  <si>
    <t>211hL</t>
  </si>
  <si>
    <t>211kL</t>
  </si>
  <si>
    <t>211bL</t>
  </si>
  <si>
    <t>211mL</t>
  </si>
  <si>
    <t>211nL</t>
  </si>
  <si>
    <t>211pL</t>
  </si>
  <si>
    <t>211qL</t>
  </si>
  <si>
    <t>193f</t>
  </si>
  <si>
    <t>Rectangular</t>
  </si>
  <si>
    <t>3x7</t>
  </si>
  <si>
    <t>193g</t>
  </si>
  <si>
    <t>3x9</t>
  </si>
  <si>
    <t>197a</t>
  </si>
  <si>
    <t>5x15</t>
  </si>
  <si>
    <t>197b</t>
  </si>
  <si>
    <t>5x19</t>
  </si>
  <si>
    <t>197c</t>
  </si>
  <si>
    <t>5x25</t>
  </si>
  <si>
    <t>221a</t>
  </si>
  <si>
    <t>Triangular</t>
  </si>
  <si>
    <t>3x5</t>
  </si>
  <si>
    <t>222a</t>
  </si>
  <si>
    <t>4x5</t>
  </si>
  <si>
    <t>223a</t>
  </si>
  <si>
    <t>5x5</t>
  </si>
  <si>
    <t>224a</t>
  </si>
  <si>
    <t>225a</t>
  </si>
  <si>
    <t>4x7</t>
  </si>
  <si>
    <t>226a</t>
  </si>
  <si>
    <t>5x7</t>
  </si>
  <si>
    <t>201b</t>
  </si>
  <si>
    <t>Gusset Plate</t>
  </si>
  <si>
    <t>KEYWAY AXLES</t>
  </si>
  <si>
    <t>230a</t>
  </si>
  <si>
    <t>230b</t>
  </si>
  <si>
    <t>230c</t>
  </si>
  <si>
    <t>Length - 3''</t>
  </si>
  <si>
    <t>235e</t>
  </si>
  <si>
    <t>4''</t>
  </si>
  <si>
    <t>235c</t>
  </si>
  <si>
    <t>235k</t>
  </si>
  <si>
    <t>235l</t>
  </si>
  <si>
    <t>235m</t>
  </si>
  <si>
    <t>235n</t>
  </si>
  <si>
    <t>10 1/2"</t>
  </si>
  <si>
    <t>235q</t>
  </si>
  <si>
    <t>235r</t>
  </si>
  <si>
    <t>235s</t>
  </si>
  <si>
    <t>235t</t>
  </si>
  <si>
    <t>DOUBLE ANGLE NARROW STRIPS</t>
  </si>
  <si>
    <t>848e</t>
  </si>
  <si>
    <t>Double Angle Narrow Strip</t>
  </si>
  <si>
    <t>1x[2+1]x1</t>
  </si>
  <si>
    <t>846b</t>
  </si>
  <si>
    <t>2x[2+1]x2</t>
  </si>
  <si>
    <t>236a</t>
  </si>
  <si>
    <t>2x5x2</t>
  </si>
  <si>
    <t>236b</t>
  </si>
  <si>
    <t>3x5x3</t>
  </si>
  <si>
    <t>236c</t>
  </si>
  <si>
    <t>3x6x3</t>
  </si>
  <si>
    <t>236d</t>
  </si>
  <si>
    <t>1x3x1</t>
  </si>
  <si>
    <t>236e</t>
  </si>
  <si>
    <t>1x5x1</t>
  </si>
  <si>
    <t>236f</t>
  </si>
  <si>
    <t>1x7x1</t>
  </si>
  <si>
    <t>236g</t>
  </si>
  <si>
    <t>1x9x1</t>
  </si>
  <si>
    <t>236h</t>
  </si>
  <si>
    <t>1x11x1</t>
  </si>
  <si>
    <t>237</t>
  </si>
  <si>
    <t>238b</t>
  </si>
  <si>
    <t>1x2x1</t>
  </si>
  <si>
    <t>239</t>
  </si>
  <si>
    <t>1x1</t>
  </si>
  <si>
    <t>239a</t>
  </si>
  <si>
    <t>2x2</t>
  </si>
  <si>
    <t>239c</t>
  </si>
  <si>
    <t>1'' x 1 1/2''</t>
  </si>
  <si>
    <t>2H + slot</t>
  </si>
  <si>
    <t>240</t>
  </si>
  <si>
    <t>241</t>
  </si>
  <si>
    <t>233b</t>
  </si>
  <si>
    <t>1 1/2'' x 1/2''</t>
  </si>
  <si>
    <t>3x5 - 1/4" spacing</t>
  </si>
  <si>
    <t>233c</t>
  </si>
  <si>
    <t>212b</t>
  </si>
  <si>
    <t>Narrow Rod &amp; Strip Connector</t>
  </si>
  <si>
    <t>OBTUSE ANGLE GIRDERS</t>
  </si>
  <si>
    <t>242</t>
  </si>
  <si>
    <t>Obtuse Angle Girder</t>
  </si>
  <si>
    <t>242a</t>
  </si>
  <si>
    <t>242b</t>
  </si>
  <si>
    <t>242c</t>
  </si>
  <si>
    <t>242d</t>
  </si>
  <si>
    <t>242e</t>
  </si>
  <si>
    <t>242f</t>
  </si>
  <si>
    <t>242g</t>
  </si>
  <si>
    <t>242h</t>
  </si>
  <si>
    <t>242k</t>
  </si>
  <si>
    <t>242l</t>
  </si>
  <si>
    <t>242n</t>
  </si>
  <si>
    <t>242q</t>
  </si>
  <si>
    <t>242r</t>
  </si>
  <si>
    <t>242s</t>
  </si>
  <si>
    <t>242t</t>
  </si>
  <si>
    <t>242u</t>
  </si>
  <si>
    <t>36 1/2"</t>
  </si>
  <si>
    <t>STAINLESS STEEL OBTUSE ANGLE GIRDERS</t>
  </si>
  <si>
    <t>S242u</t>
  </si>
  <si>
    <t>S242t</t>
  </si>
  <si>
    <t>S242s</t>
  </si>
  <si>
    <t>S242r</t>
  </si>
  <si>
    <t>S242q</t>
  </si>
  <si>
    <t>S242n</t>
  </si>
  <si>
    <t>S242l</t>
  </si>
  <si>
    <t>S242k</t>
  </si>
  <si>
    <t>S242h</t>
  </si>
  <si>
    <t>S242g</t>
  </si>
  <si>
    <t>S242e</t>
  </si>
  <si>
    <t>S242d</t>
  </si>
  <si>
    <t>S242c</t>
  </si>
  <si>
    <t>S242b</t>
  </si>
  <si>
    <t>S242a</t>
  </si>
  <si>
    <t>S242</t>
  </si>
  <si>
    <t>NARROW ANGLE GIRDERS</t>
  </si>
  <si>
    <t>275</t>
  </si>
  <si>
    <t>Narrow Angle Girder</t>
  </si>
  <si>
    <t>275a</t>
  </si>
  <si>
    <t>275b</t>
  </si>
  <si>
    <t>275c</t>
  </si>
  <si>
    <t xml:space="preserve">2 1/2" </t>
  </si>
  <si>
    <t>275d</t>
  </si>
  <si>
    <t>275e</t>
  </si>
  <si>
    <t>275f</t>
  </si>
  <si>
    <t>275g</t>
  </si>
  <si>
    <t>275h</t>
  </si>
  <si>
    <t>275j</t>
  </si>
  <si>
    <t>275k</t>
  </si>
  <si>
    <t>275m</t>
  </si>
  <si>
    <t>275q</t>
  </si>
  <si>
    <t>275r</t>
  </si>
  <si>
    <t>275s</t>
  </si>
  <si>
    <t>275t</t>
  </si>
  <si>
    <t>275u</t>
  </si>
  <si>
    <t>NARROW FLAT GIRDERS</t>
  </si>
  <si>
    <t>280</t>
  </si>
  <si>
    <t>Narrow Flat Girder</t>
  </si>
  <si>
    <t>280a</t>
  </si>
  <si>
    <t>280b</t>
  </si>
  <si>
    <t>280c</t>
  </si>
  <si>
    <t>280d</t>
  </si>
  <si>
    <t>280e</t>
  </si>
  <si>
    <t>280f</t>
  </si>
  <si>
    <t>280g</t>
  </si>
  <si>
    <t>280h</t>
  </si>
  <si>
    <t>280j</t>
  </si>
  <si>
    <t>280k</t>
  </si>
  <si>
    <t>280m</t>
  </si>
  <si>
    <t>280q</t>
  </si>
  <si>
    <t>280r</t>
  </si>
  <si>
    <t>280s</t>
  </si>
  <si>
    <t>280t</t>
  </si>
  <si>
    <t>280u</t>
  </si>
  <si>
    <t>NARROW CURVED STRIPS</t>
  </si>
  <si>
    <t>273c</t>
  </si>
  <si>
    <t>273f</t>
  </si>
  <si>
    <t>273g</t>
  </si>
  <si>
    <t>4" stepped</t>
  </si>
  <si>
    <t>273h</t>
  </si>
  <si>
    <t>273k</t>
  </si>
  <si>
    <t>2 1/2'' stepped</t>
  </si>
  <si>
    <t>289</t>
  </si>
  <si>
    <t>289b</t>
  </si>
  <si>
    <t>NARROW CIRCULAR STRIPS</t>
  </si>
  <si>
    <t>274a</t>
  </si>
  <si>
    <t>274b</t>
  </si>
  <si>
    <t>274c</t>
  </si>
  <si>
    <t>274d</t>
  </si>
  <si>
    <t>274e</t>
  </si>
  <si>
    <t>MISCELLANEOUS BRACKETS</t>
  </si>
  <si>
    <t>127a</t>
  </si>
  <si>
    <t>T-Connector</t>
  </si>
  <si>
    <t>3x3x3 Holes</t>
  </si>
  <si>
    <t>108a</t>
  </si>
  <si>
    <t>Trapezoidal Gusset [3 into 2]</t>
  </si>
  <si>
    <t>Size - 1 1/2''x2 1/2''</t>
  </si>
  <si>
    <t>3x[2+1] Holes</t>
  </si>
  <si>
    <t>NARROW SLOTTED STRIPS</t>
  </si>
  <si>
    <t>245</t>
  </si>
  <si>
    <t>Narrow Slotted Strip</t>
  </si>
  <si>
    <t>245a</t>
  </si>
  <si>
    <t>245b</t>
  </si>
  <si>
    <t>245c</t>
  </si>
  <si>
    <t>NARROW END-SLOTTED STRIPS</t>
  </si>
  <si>
    <t>255c</t>
  </si>
  <si>
    <t>Narrow End-slotted Strip</t>
  </si>
  <si>
    <t>1H/2Slots</t>
  </si>
  <si>
    <t>255d</t>
  </si>
  <si>
    <t>2H/2Slots</t>
  </si>
  <si>
    <t>255e</t>
  </si>
  <si>
    <t>3H/2Slots</t>
  </si>
  <si>
    <t>255f</t>
  </si>
  <si>
    <t>4H/2Slots</t>
  </si>
  <si>
    <t>255g</t>
  </si>
  <si>
    <t>5H/2Slots</t>
  </si>
  <si>
    <t>255h</t>
  </si>
  <si>
    <t>7H/2Slots</t>
  </si>
  <si>
    <t>255j</t>
  </si>
  <si>
    <t>9H/2Slots</t>
  </si>
  <si>
    <t>NARROW CONNECTOR STRIPS</t>
  </si>
  <si>
    <t>247</t>
  </si>
  <si>
    <t>Narrow Connector Strip</t>
  </si>
  <si>
    <t>6h at 1/4'' spacing</t>
  </si>
  <si>
    <t>1 5/8''</t>
  </si>
  <si>
    <t>247a</t>
  </si>
  <si>
    <t>1 7/8''</t>
  </si>
  <si>
    <t>247b</t>
  </si>
  <si>
    <t>4h at 1/4'' spacing</t>
  </si>
  <si>
    <t>1 1/8''</t>
  </si>
  <si>
    <t>247c</t>
  </si>
  <si>
    <t>3h at 1/4'' spacing</t>
  </si>
  <si>
    <t>7/8"</t>
  </si>
  <si>
    <t>247d</t>
  </si>
  <si>
    <t>2 3/8"</t>
  </si>
  <si>
    <t>247e</t>
  </si>
  <si>
    <t>13h at 1/4'' spacing</t>
  </si>
  <si>
    <t>3 3/8"</t>
  </si>
  <si>
    <t>247f</t>
  </si>
  <si>
    <t>17h at 1/4'' spacing</t>
  </si>
  <si>
    <t>4 3/8"</t>
  </si>
  <si>
    <t>247g</t>
  </si>
  <si>
    <t>21h at 1/4'' spacing</t>
  </si>
  <si>
    <t>5 3/8"</t>
  </si>
  <si>
    <t>MISCELLANEOUS PLATES</t>
  </si>
  <si>
    <t>160a</t>
  </si>
  <si>
    <t>5x2x1 Holes</t>
  </si>
  <si>
    <t>160b</t>
  </si>
  <si>
    <t>Length - 1''</t>
  </si>
  <si>
    <t>2x3x1 Holes</t>
  </si>
  <si>
    <t>201a</t>
  </si>
  <si>
    <t>Rigid Gusset Plate</t>
  </si>
  <si>
    <t>Size - 2 1/2''x2 1/2''</t>
  </si>
  <si>
    <t>5x5 Holes</t>
  </si>
  <si>
    <t>214a</t>
  </si>
  <si>
    <t>Quadrant Plate</t>
  </si>
  <si>
    <t>214b</t>
  </si>
  <si>
    <t>Flanged Quadrant Plate</t>
  </si>
  <si>
    <t>214c</t>
  </si>
  <si>
    <t>504</t>
  </si>
  <si>
    <t>2H</t>
  </si>
  <si>
    <t>505</t>
  </si>
  <si>
    <t>506</t>
  </si>
  <si>
    <t>517</t>
  </si>
  <si>
    <t>Insulating Flanged Wheel</t>
  </si>
  <si>
    <t>1 1/8"</t>
  </si>
  <si>
    <t>517a</t>
  </si>
  <si>
    <t>1 3/4"</t>
  </si>
  <si>
    <t>X-403</t>
  </si>
  <si>
    <t>25 - 27 - 25 Holes</t>
  </si>
  <si>
    <t>6 3/4''</t>
  </si>
  <si>
    <t>X-402</t>
  </si>
  <si>
    <t>37 - 39 - 37 Holes</t>
  </si>
  <si>
    <t>9 3/4''</t>
  </si>
  <si>
    <t>X-401</t>
  </si>
  <si>
    <t>49 - 51 - 49 Holes</t>
  </si>
  <si>
    <t>12 3/4''</t>
  </si>
  <si>
    <t>X-431</t>
  </si>
  <si>
    <t>6x12 Holes</t>
  </si>
  <si>
    <t>1 1/2'' x 3"</t>
  </si>
  <si>
    <t>X-432</t>
  </si>
  <si>
    <t>10x10 Holes</t>
  </si>
  <si>
    <t>X-433</t>
  </si>
  <si>
    <t>10x14 Holes</t>
  </si>
  <si>
    <t>X-434</t>
  </si>
  <si>
    <t>10x18 Holes</t>
  </si>
  <si>
    <t>X-435</t>
  </si>
  <si>
    <t>10x22 Holes</t>
  </si>
  <si>
    <t>X-436</t>
  </si>
  <si>
    <t>14x22 Holes</t>
  </si>
  <si>
    <t>TRIPLE-FLAT AXLES STAINLESS STEEL</t>
  </si>
  <si>
    <t>314</t>
  </si>
  <si>
    <t>316</t>
  </si>
  <si>
    <t>318b</t>
  </si>
  <si>
    <t>318d</t>
  </si>
  <si>
    <t>3/4''</t>
  </si>
  <si>
    <t>313</t>
  </si>
  <si>
    <t>11 1/2''</t>
  </si>
  <si>
    <t>313a</t>
  </si>
  <si>
    <t xml:space="preserve">8'' </t>
  </si>
  <si>
    <t>313d</t>
  </si>
  <si>
    <t>9 1/2''</t>
  </si>
  <si>
    <t>TRIPLE-FLAT AXLE SYSTEM BRASSWARE</t>
  </si>
  <si>
    <t>326n</t>
  </si>
  <si>
    <t>Pinion</t>
  </si>
  <si>
    <t>326y</t>
  </si>
  <si>
    <t>326c</t>
  </si>
  <si>
    <t>326</t>
  </si>
  <si>
    <t>325</t>
  </si>
  <si>
    <t>331</t>
  </si>
  <si>
    <t>Gear</t>
  </si>
  <si>
    <t>6H as in p/n 518</t>
  </si>
  <si>
    <t>327</t>
  </si>
  <si>
    <t>327a</t>
  </si>
  <si>
    <t>327g</t>
  </si>
  <si>
    <t>329a</t>
  </si>
  <si>
    <t>329</t>
  </si>
  <si>
    <t>328</t>
  </si>
  <si>
    <t>323b</t>
  </si>
  <si>
    <t>1/2"</t>
  </si>
  <si>
    <t>324a</t>
  </si>
  <si>
    <t>16G thick x 1 1/4''</t>
  </si>
  <si>
    <t>359</t>
  </si>
  <si>
    <t>3171</t>
  </si>
  <si>
    <t>3171a</t>
  </si>
  <si>
    <t>SUPPLEMENTARY PART PRICE LIST - II</t>
  </si>
  <si>
    <t>BRACED GIRDER STRIPS - ERECTOR STYLE</t>
  </si>
  <si>
    <t>E1k</t>
  </si>
  <si>
    <t>Straight</t>
  </si>
  <si>
    <t>E1kS</t>
  </si>
  <si>
    <t>Straight -Stainless Steel</t>
  </si>
  <si>
    <t>E2</t>
  </si>
  <si>
    <t>E2S</t>
  </si>
  <si>
    <t>E4</t>
  </si>
  <si>
    <t>E4S</t>
  </si>
  <si>
    <t>E89</t>
  </si>
  <si>
    <t>Curved</t>
  </si>
  <si>
    <t>E89S</t>
  </si>
  <si>
    <t>Curved - Stainless Steel</t>
  </si>
  <si>
    <t>E90</t>
  </si>
  <si>
    <t>E90S</t>
  </si>
  <si>
    <t>CHANNEL GIRDERS [1X3X1]</t>
  </si>
  <si>
    <t>1011</t>
  </si>
  <si>
    <t>Channel Girder</t>
  </si>
  <si>
    <t>18 1/2''</t>
  </si>
  <si>
    <t>24 1/2''</t>
  </si>
  <si>
    <t>36 1/2''</t>
  </si>
  <si>
    <t>LARGE-TOOTHED [20DP] PARTS</t>
  </si>
  <si>
    <t>Ø/LENGTH</t>
  </si>
  <si>
    <t>Large Toothed Pinion</t>
  </si>
  <si>
    <t>20T</t>
  </si>
  <si>
    <t>1101a</t>
  </si>
  <si>
    <t>10T</t>
  </si>
  <si>
    <t>Large Toothed Worm</t>
  </si>
  <si>
    <t>80T</t>
  </si>
  <si>
    <t>1103a</t>
  </si>
  <si>
    <t>Toothed Disc</t>
  </si>
  <si>
    <t>4"-2 1/2"</t>
  </si>
  <si>
    <t>1105a</t>
  </si>
  <si>
    <t>110T</t>
  </si>
  <si>
    <t>5 1/2"-4 1/2"</t>
  </si>
  <si>
    <t>120T</t>
  </si>
  <si>
    <t>6"-4 1/2"</t>
  </si>
  <si>
    <t>1106a</t>
  </si>
  <si>
    <t>150T</t>
  </si>
  <si>
    <t>7 1/2"-6 1/2"</t>
  </si>
  <si>
    <t>160T</t>
  </si>
  <si>
    <t>8"-6 1/2"</t>
  </si>
  <si>
    <t>Toothed Circular Girder</t>
  </si>
  <si>
    <t>66T</t>
  </si>
  <si>
    <t>Toothed Hub Disc</t>
  </si>
  <si>
    <t>102T</t>
  </si>
  <si>
    <t>Spoked Gear Wheel</t>
  </si>
  <si>
    <t>6"</t>
  </si>
  <si>
    <t>Large Toothed Rack Strip</t>
  </si>
  <si>
    <t>1109a</t>
  </si>
  <si>
    <t>50T internal</t>
  </si>
  <si>
    <t>3 1/2''-2 1/2''</t>
  </si>
  <si>
    <t>168S</t>
  </si>
  <si>
    <t>Ball Thrust Bearing complete</t>
  </si>
  <si>
    <t>Ball Bearing Disc</t>
  </si>
  <si>
    <t>168bS</t>
  </si>
  <si>
    <t>80t @ 20DP</t>
  </si>
  <si>
    <t>6''</t>
  </si>
  <si>
    <t>168L</t>
  </si>
  <si>
    <t>168aL</t>
  </si>
  <si>
    <t>168bL</t>
  </si>
  <si>
    <t>120t @ 20DP</t>
  </si>
  <si>
    <t>168cL</t>
  </si>
  <si>
    <t>LARGE AXLE [5/16''] COMPONENTS</t>
  </si>
  <si>
    <t>Size - 1-1/2'' x 1-1/2''</t>
  </si>
  <si>
    <t>3x3 Holes</t>
  </si>
  <si>
    <t>Size - 1-3/8''</t>
  </si>
  <si>
    <t>253a</t>
  </si>
  <si>
    <t>253b</t>
  </si>
  <si>
    <t>1/2'' Ø x 3/8''</t>
  </si>
  <si>
    <t>254a</t>
  </si>
  <si>
    <t>Narrow Collar</t>
  </si>
  <si>
    <t>1/2'' Ø x 1/4''</t>
  </si>
  <si>
    <t>Adapter Coupling</t>
  </si>
  <si>
    <t>5/8'' Ø x 15/16''</t>
  </si>
  <si>
    <t>263a</t>
  </si>
  <si>
    <t>Washer - brass</t>
  </si>
  <si>
    <t>1/2'' Ø</t>
  </si>
  <si>
    <t>Oldham Coupling</t>
  </si>
  <si>
    <t>290a</t>
  </si>
  <si>
    <t>Ball-type</t>
  </si>
  <si>
    <t>Axle rod - Stainless steel</t>
  </si>
  <si>
    <t>8''</t>
  </si>
  <si>
    <t>256a</t>
  </si>
  <si>
    <t>6-1/2''</t>
  </si>
  <si>
    <t>256b</t>
  </si>
  <si>
    <t>5-1/2''</t>
  </si>
  <si>
    <t>256c</t>
  </si>
  <si>
    <t>3-1/2''</t>
  </si>
  <si>
    <t>256d</t>
  </si>
  <si>
    <t>Hollow Axle - Stainless steel</t>
  </si>
  <si>
    <t>258a</t>
  </si>
  <si>
    <t>258b</t>
  </si>
  <si>
    <t>258c</t>
  </si>
  <si>
    <t>258d</t>
  </si>
  <si>
    <t>258h</t>
  </si>
  <si>
    <t>295a</t>
  </si>
  <si>
    <t>295b</t>
  </si>
  <si>
    <t>296a</t>
  </si>
  <si>
    <t>MISC. &amp; SPECIAL PARTS</t>
  </si>
  <si>
    <t>Shock Absorber</t>
  </si>
  <si>
    <t xml:space="preserve">Rod Connector </t>
  </si>
  <si>
    <t>Rt. Angle</t>
  </si>
  <si>
    <t>1212-30</t>
  </si>
  <si>
    <t>Handrail Connectors</t>
  </si>
  <si>
    <t>30°</t>
  </si>
  <si>
    <t>1212-45</t>
  </si>
  <si>
    <t>45°</t>
  </si>
  <si>
    <t>1212-60</t>
  </si>
  <si>
    <t>60°</t>
  </si>
  <si>
    <t>1212-90</t>
  </si>
  <si>
    <t>90°</t>
  </si>
  <si>
    <t>1213-120</t>
  </si>
  <si>
    <t>120°</t>
  </si>
  <si>
    <t>1213-150</t>
  </si>
  <si>
    <t>150°</t>
  </si>
  <si>
    <t>L - shape small</t>
  </si>
  <si>
    <t>L - shape large</t>
  </si>
  <si>
    <t>Size - 1" x 1" x 1"</t>
  </si>
  <si>
    <t>I_I - shape</t>
  </si>
  <si>
    <t xml:space="preserve">U-shape [small]  </t>
  </si>
  <si>
    <t xml:space="preserve">U-shape [large]  </t>
  </si>
  <si>
    <t>Cam Disc [Flanged]</t>
  </si>
  <si>
    <t>3/16'' &gt; 5/8''</t>
  </si>
  <si>
    <t>Crank Handle</t>
  </si>
  <si>
    <t xml:space="preserve">Balloon Tyre for Artillery wheel </t>
  </si>
  <si>
    <t>18mm wide</t>
  </si>
  <si>
    <t>ACCESSORIES</t>
  </si>
  <si>
    <t>Meccanoman's Keyring</t>
  </si>
  <si>
    <t>Nameplate</t>
  </si>
  <si>
    <t>Medium</t>
  </si>
  <si>
    <t>Pennant</t>
  </si>
  <si>
    <t>COMPLETE OUTFITS</t>
  </si>
  <si>
    <t>OF9</t>
  </si>
  <si>
    <t>Set 9 - parts only</t>
  </si>
  <si>
    <t>OF10</t>
  </si>
  <si>
    <t>Set 10 - parts only</t>
  </si>
  <si>
    <t>CABINETS</t>
  </si>
  <si>
    <t xml:space="preserve">  9 Set Cabinet</t>
  </si>
  <si>
    <t>Early post-WWII export style</t>
  </si>
  <si>
    <t>10 Set Cabinet</t>
  </si>
  <si>
    <t>4-drawer</t>
  </si>
  <si>
    <t>TOOLS</t>
  </si>
  <si>
    <t>Tapping Drill Bit</t>
  </si>
  <si>
    <t>1/8"</t>
  </si>
  <si>
    <t>Drill Bit</t>
  </si>
  <si>
    <t>4.1mm</t>
  </si>
  <si>
    <t>Tap Set</t>
  </si>
  <si>
    <t>5/32" BSW</t>
  </si>
  <si>
    <t>Tap Wrench</t>
  </si>
  <si>
    <t>Thread-cutting Die</t>
  </si>
  <si>
    <t>Diestock</t>
  </si>
  <si>
    <t>GEARED ROLLER BEARING</t>
  </si>
  <si>
    <t>GRB Full kit in wooden case</t>
  </si>
  <si>
    <t>DRIVE UNIT</t>
  </si>
  <si>
    <t>Geared Sideplate motor 3-24v</t>
  </si>
  <si>
    <t>5''x2-1/2''x1-1/2''</t>
  </si>
  <si>
    <t>Motor 3-24v in fibre housing</t>
  </si>
  <si>
    <t>1668</t>
  </si>
  <si>
    <t>Empty GRB wooden case</t>
  </si>
  <si>
    <t>253</t>
  </si>
  <si>
    <t>Fr Blue</t>
  </si>
  <si>
    <t>1409</t>
  </si>
  <si>
    <t>104</t>
  </si>
  <si>
    <t>138</t>
  </si>
  <si>
    <t>Brass Loom Shuttle</t>
  </si>
  <si>
    <t>Ship Funnel</t>
  </si>
  <si>
    <t>Product_ID</t>
  </si>
  <si>
    <t>Main Category</t>
  </si>
  <si>
    <t>Sub_Category</t>
  </si>
  <si>
    <t>Model Number</t>
  </si>
  <si>
    <t>Product Name</t>
  </si>
  <si>
    <t>Price USD</t>
  </si>
  <si>
    <t>Price EUR</t>
  </si>
  <si>
    <t>Price GBP</t>
  </si>
  <si>
    <t>Available Colors</t>
  </si>
  <si>
    <t>Image Filename</t>
  </si>
  <si>
    <t>P0001</t>
  </si>
  <si>
    <t>MAIN PARTS</t>
  </si>
  <si>
    <t>P0002</t>
  </si>
  <si>
    <t>P0003</t>
  </si>
  <si>
    <t>P0004</t>
  </si>
  <si>
    <t>P0005</t>
  </si>
  <si>
    <t>P0006</t>
  </si>
  <si>
    <t>P0007</t>
  </si>
  <si>
    <t>P0008</t>
  </si>
  <si>
    <t>P0009</t>
  </si>
  <si>
    <t>P0010</t>
  </si>
  <si>
    <t>P0011</t>
  </si>
  <si>
    <t>P0012</t>
  </si>
  <si>
    <t>P0013</t>
  </si>
  <si>
    <t>P0014</t>
  </si>
  <si>
    <t>P0015</t>
  </si>
  <si>
    <t>P0016</t>
  </si>
  <si>
    <t>P0017</t>
  </si>
  <si>
    <t>P0018</t>
  </si>
  <si>
    <t>P0019</t>
  </si>
  <si>
    <t>P0020</t>
  </si>
  <si>
    <t>P0021</t>
  </si>
  <si>
    <t>P0022</t>
  </si>
  <si>
    <t>P0023</t>
  </si>
  <si>
    <t>P0024</t>
  </si>
  <si>
    <t>P0025</t>
  </si>
  <si>
    <t>P0026</t>
  </si>
  <si>
    <t>P0027</t>
  </si>
  <si>
    <t>Weight(gms)</t>
  </si>
  <si>
    <t>P0028</t>
  </si>
  <si>
    <t>P0029</t>
  </si>
  <si>
    <t>P0030</t>
  </si>
  <si>
    <t>P0031</t>
  </si>
  <si>
    <t>P0032</t>
  </si>
  <si>
    <t>P0033</t>
  </si>
  <si>
    <t>P0034</t>
  </si>
  <si>
    <t>P0035</t>
  </si>
  <si>
    <t>P0036</t>
  </si>
  <si>
    <t>P0037</t>
  </si>
  <si>
    <t>P0038</t>
  </si>
  <si>
    <t>P0039</t>
  </si>
  <si>
    <t>P0040</t>
  </si>
  <si>
    <t>P0041</t>
  </si>
  <si>
    <t>P0042</t>
  </si>
  <si>
    <t>P0043</t>
  </si>
  <si>
    <t>P0044</t>
  </si>
  <si>
    <t>P0045</t>
  </si>
  <si>
    <t>P0046</t>
  </si>
  <si>
    <t>P0047</t>
  </si>
  <si>
    <t>P0048</t>
  </si>
  <si>
    <t>P0049</t>
  </si>
  <si>
    <t>P0050</t>
  </si>
  <si>
    <t>P0051</t>
  </si>
  <si>
    <t>P0052</t>
  </si>
  <si>
    <t>P0053</t>
  </si>
  <si>
    <t>P0054</t>
  </si>
  <si>
    <t>P0055</t>
  </si>
  <si>
    <t>Stainless Steel</t>
  </si>
  <si>
    <t>P0056</t>
  </si>
  <si>
    <t>P0057</t>
  </si>
  <si>
    <t>P0058</t>
  </si>
  <si>
    <t>P0059</t>
  </si>
  <si>
    <t>P0060</t>
  </si>
  <si>
    <t>P0061</t>
  </si>
  <si>
    <t>P0062</t>
  </si>
  <si>
    <t>P0063</t>
  </si>
  <si>
    <t>P0064</t>
  </si>
  <si>
    <t>P0065</t>
  </si>
  <si>
    <t>P0066</t>
  </si>
  <si>
    <t>P0067</t>
  </si>
  <si>
    <t>P0068</t>
  </si>
  <si>
    <t>P0069</t>
  </si>
  <si>
    <t>P0070</t>
  </si>
  <si>
    <t>P0071</t>
  </si>
  <si>
    <t>P0072</t>
  </si>
  <si>
    <t>P0073</t>
  </si>
  <si>
    <t>P0074</t>
  </si>
  <si>
    <t>P0075</t>
  </si>
  <si>
    <t>P0076</t>
  </si>
  <si>
    <t>P0077</t>
  </si>
  <si>
    <t>P0078</t>
  </si>
  <si>
    <t>P0079</t>
  </si>
  <si>
    <t>P0080</t>
  </si>
  <si>
    <t>P0081</t>
  </si>
  <si>
    <t>P0082</t>
  </si>
  <si>
    <t>P0083</t>
  </si>
  <si>
    <t>P0084</t>
  </si>
  <si>
    <t>P0085</t>
  </si>
  <si>
    <t>P0086</t>
  </si>
  <si>
    <t>P0087</t>
  </si>
  <si>
    <t>P0088</t>
  </si>
  <si>
    <t>P0089</t>
  </si>
  <si>
    <t>P0090</t>
  </si>
  <si>
    <t>P0091</t>
  </si>
  <si>
    <t>P0092</t>
  </si>
  <si>
    <t>P0093</t>
  </si>
  <si>
    <t>P0094</t>
  </si>
  <si>
    <t>P0095</t>
  </si>
  <si>
    <t>P0096</t>
  </si>
  <si>
    <t>P0097</t>
  </si>
  <si>
    <t>P0098</t>
  </si>
  <si>
    <t>P0099</t>
  </si>
  <si>
    <t>P0100</t>
  </si>
  <si>
    <t>P0101</t>
  </si>
  <si>
    <t>P0102</t>
  </si>
  <si>
    <t>P0103</t>
  </si>
  <si>
    <t>P0104</t>
  </si>
  <si>
    <t>P0105</t>
  </si>
  <si>
    <t>P0106</t>
  </si>
  <si>
    <t>P0107</t>
  </si>
  <si>
    <t>P0108</t>
  </si>
  <si>
    <t>P0109</t>
  </si>
  <si>
    <t>P0110</t>
  </si>
  <si>
    <t>P0111</t>
  </si>
  <si>
    <t>P0112</t>
  </si>
  <si>
    <t>P0113</t>
  </si>
  <si>
    <t>P0114</t>
  </si>
  <si>
    <t>P0115</t>
  </si>
  <si>
    <t>P0116</t>
  </si>
  <si>
    <t>P0117</t>
  </si>
  <si>
    <t>P0118</t>
  </si>
  <si>
    <t>P0119</t>
  </si>
  <si>
    <t>P0120</t>
  </si>
  <si>
    <t>P0121</t>
  </si>
  <si>
    <t>P0122</t>
  </si>
  <si>
    <t>P0123</t>
  </si>
  <si>
    <t>P0124</t>
  </si>
  <si>
    <t>P0125</t>
  </si>
  <si>
    <t>P0126</t>
  </si>
  <si>
    <t>P0127</t>
  </si>
  <si>
    <t>P0128</t>
  </si>
  <si>
    <t>P0129</t>
  </si>
  <si>
    <t>P0130</t>
  </si>
  <si>
    <t>P0131</t>
  </si>
  <si>
    <t>P0132</t>
  </si>
  <si>
    <t>P0133</t>
  </si>
  <si>
    <t>P0134</t>
  </si>
  <si>
    <t>P0135</t>
  </si>
  <si>
    <t>P0136</t>
  </si>
  <si>
    <t>P0137</t>
  </si>
  <si>
    <t>P0138</t>
  </si>
  <si>
    <t>Strips &amp; Perforated Components</t>
  </si>
  <si>
    <t>Angle Girders</t>
  </si>
  <si>
    <t>Brackets</t>
  </si>
  <si>
    <t>Flat Plates</t>
  </si>
  <si>
    <t>Flexible Plates</t>
  </si>
  <si>
    <t>Sub Category</t>
  </si>
  <si>
    <t>Girders - Braced</t>
  </si>
  <si>
    <t>Girders - Flat &amp; Other</t>
  </si>
  <si>
    <t>Gears &amp; Pinions</t>
  </si>
  <si>
    <t>Wheels &amp; Pulleys</t>
  </si>
  <si>
    <t>Axles &amp; Rods</t>
  </si>
  <si>
    <t>Nuts &amp; Bolts</t>
  </si>
  <si>
    <t>Bearings</t>
  </si>
  <si>
    <t>Circular Parts</t>
  </si>
  <si>
    <t>Cranks &amp; Couplings</t>
  </si>
  <si>
    <t>Collars &amp; Standards</t>
  </si>
  <si>
    <t>Sprockets &amp; Chain</t>
  </si>
  <si>
    <t>Pulley Blocks &amp; Accessories</t>
  </si>
  <si>
    <t>Elektrikit</t>
  </si>
  <si>
    <t>X-Series Parts</t>
  </si>
  <si>
    <t>Triple-Flat Axle System</t>
  </si>
  <si>
    <t>Colors</t>
  </si>
  <si>
    <t>Nickel plate</t>
  </si>
  <si>
    <t>Zinc plate</t>
  </si>
  <si>
    <t>Miscellaneous</t>
  </si>
  <si>
    <t>Plastic Gear with Brass boss</t>
  </si>
  <si>
    <t>PCD - 1"</t>
  </si>
  <si>
    <t>Natural Metal</t>
  </si>
  <si>
    <t>P0139</t>
  </si>
  <si>
    <t>P0140</t>
  </si>
  <si>
    <t>P0141</t>
  </si>
  <si>
    <t>P0142</t>
  </si>
  <si>
    <t>P0143</t>
  </si>
  <si>
    <t>P0144</t>
  </si>
  <si>
    <t>P0145</t>
  </si>
  <si>
    <t>Double Braced Girder Open Ended</t>
  </si>
  <si>
    <t>Double Braced Girder Closed Ended</t>
  </si>
  <si>
    <t xml:space="preserve"> Length - 2 1/2"</t>
  </si>
  <si>
    <t>5 Holes</t>
  </si>
  <si>
    <t>7 Holes</t>
  </si>
  <si>
    <t>9 Holes</t>
  </si>
  <si>
    <t xml:space="preserve"> Length - 3 1/2"</t>
  </si>
  <si>
    <t>Length - 4 1/2"</t>
  </si>
  <si>
    <t>Flexible Perforated Strip</t>
  </si>
  <si>
    <t>Single Braced Girder Closed Ended</t>
  </si>
  <si>
    <t>Single Braced Girder Open Ended</t>
  </si>
  <si>
    <t>99SO</t>
  </si>
  <si>
    <t>P0146</t>
  </si>
  <si>
    <t>P0147</t>
  </si>
  <si>
    <t>P0148</t>
  </si>
  <si>
    <t>P0149</t>
  </si>
  <si>
    <t>P0150</t>
  </si>
  <si>
    <t>P0151</t>
  </si>
  <si>
    <t>P0152</t>
  </si>
  <si>
    <t>P0153</t>
  </si>
  <si>
    <t>P0154</t>
  </si>
  <si>
    <t>P0155</t>
  </si>
  <si>
    <t>P0156</t>
  </si>
  <si>
    <t>P0157</t>
  </si>
  <si>
    <t>P0158</t>
  </si>
  <si>
    <t>P0159</t>
  </si>
  <si>
    <t>P0160</t>
  </si>
  <si>
    <t>P0161</t>
  </si>
  <si>
    <t>P0162</t>
  </si>
  <si>
    <t>P0163</t>
  </si>
  <si>
    <t>P0164</t>
  </si>
  <si>
    <t>P0165</t>
  </si>
  <si>
    <t>P0166</t>
  </si>
  <si>
    <t>P0167</t>
  </si>
  <si>
    <t>P0168</t>
  </si>
  <si>
    <t>P0169</t>
  </si>
  <si>
    <t>P0170</t>
  </si>
  <si>
    <t>P0171</t>
  </si>
  <si>
    <t>P0172</t>
  </si>
  <si>
    <t>P0173</t>
  </si>
  <si>
    <t>P0174</t>
  </si>
  <si>
    <t>P0175</t>
  </si>
  <si>
    <t>P0176</t>
  </si>
  <si>
    <t>P0177</t>
  </si>
  <si>
    <t>P0178</t>
  </si>
  <si>
    <t>P0179</t>
  </si>
  <si>
    <t>P0180</t>
  </si>
  <si>
    <t>P0181</t>
  </si>
  <si>
    <t>P0182</t>
  </si>
  <si>
    <t>P0183</t>
  </si>
  <si>
    <t>P0184</t>
  </si>
  <si>
    <t>P0185</t>
  </si>
  <si>
    <t>P0186</t>
  </si>
  <si>
    <t>P0187</t>
  </si>
  <si>
    <t>P0188</t>
  </si>
  <si>
    <t>P0189</t>
  </si>
  <si>
    <t>P0190</t>
  </si>
  <si>
    <t>P0191</t>
  </si>
  <si>
    <t>P0192</t>
  </si>
  <si>
    <t>P0193</t>
  </si>
  <si>
    <t>P0194</t>
  </si>
  <si>
    <t>P0195</t>
  </si>
  <si>
    <t>P0196</t>
  </si>
  <si>
    <t>P0197</t>
  </si>
  <si>
    <t>P0198</t>
  </si>
  <si>
    <t>P0199</t>
  </si>
  <si>
    <t>P0200</t>
  </si>
  <si>
    <t>P0201</t>
  </si>
  <si>
    <t>P0202</t>
  </si>
  <si>
    <t>P0203</t>
  </si>
  <si>
    <t>P0204</t>
  </si>
  <si>
    <t>P0205</t>
  </si>
  <si>
    <t>P0206</t>
  </si>
  <si>
    <t>P0207</t>
  </si>
  <si>
    <t>P0208</t>
  </si>
  <si>
    <t>P0209</t>
  </si>
  <si>
    <t>P0210</t>
  </si>
  <si>
    <t>P0211</t>
  </si>
  <si>
    <t>P0212</t>
  </si>
  <si>
    <t>Other Structural Parts</t>
  </si>
  <si>
    <t>8 peripheral holes</t>
  </si>
  <si>
    <t>with spring + nickel nuts</t>
  </si>
  <si>
    <t>Fully Turned</t>
  </si>
  <si>
    <t>Threaded Base</t>
  </si>
  <si>
    <t>Brass pulley &amp; Hook</t>
  </si>
  <si>
    <t>Pointer Mk I</t>
  </si>
  <si>
    <t>Pointer Mk II</t>
  </si>
  <si>
    <t>Off - centre boss</t>
  </si>
  <si>
    <t>Centre boss</t>
  </si>
  <si>
    <t>Ball Thrust Bearing</t>
  </si>
  <si>
    <t>P0213</t>
  </si>
  <si>
    <t>P0214</t>
  </si>
  <si>
    <t>P0215</t>
  </si>
  <si>
    <t>P0216</t>
  </si>
  <si>
    <t>P0217</t>
  </si>
  <si>
    <t>P0218</t>
  </si>
  <si>
    <t>P0219</t>
  </si>
  <si>
    <t>P0220</t>
  </si>
  <si>
    <t>P0221</t>
  </si>
  <si>
    <t>P0222</t>
  </si>
  <si>
    <t>P0223</t>
  </si>
  <si>
    <t>P0224</t>
  </si>
  <si>
    <t>P0225</t>
  </si>
  <si>
    <t>P0226</t>
  </si>
  <si>
    <t>P0227</t>
  </si>
  <si>
    <t>P0228</t>
  </si>
  <si>
    <t>P0229</t>
  </si>
  <si>
    <t>P0230</t>
  </si>
  <si>
    <t>P0231</t>
  </si>
  <si>
    <t>P0232</t>
  </si>
  <si>
    <t>P0233</t>
  </si>
  <si>
    <t>P0234</t>
  </si>
  <si>
    <t>P0235</t>
  </si>
  <si>
    <t>P0236</t>
  </si>
  <si>
    <t>P0237</t>
  </si>
  <si>
    <t>P0238</t>
  </si>
  <si>
    <t>P0239</t>
  </si>
  <si>
    <t>P0240</t>
  </si>
  <si>
    <t>P0241</t>
  </si>
  <si>
    <t>P0242</t>
  </si>
  <si>
    <t>P0243</t>
  </si>
  <si>
    <t>P0244</t>
  </si>
  <si>
    <t>P0245</t>
  </si>
  <si>
    <t>P0246</t>
  </si>
  <si>
    <t>P0247</t>
  </si>
  <si>
    <t>P0248</t>
  </si>
  <si>
    <t>P0249</t>
  </si>
  <si>
    <t>P0250</t>
  </si>
  <si>
    <t>P0251</t>
  </si>
  <si>
    <t>P0252</t>
  </si>
  <si>
    <t>P0253</t>
  </si>
  <si>
    <t>P0254</t>
  </si>
  <si>
    <t>P0255</t>
  </si>
  <si>
    <t>P0256</t>
  </si>
  <si>
    <t>P0257</t>
  </si>
  <si>
    <t>P0258</t>
  </si>
  <si>
    <t>P0259</t>
  </si>
  <si>
    <t>P0260</t>
  </si>
  <si>
    <t>P0261</t>
  </si>
  <si>
    <t>P0262</t>
  </si>
  <si>
    <t>P0263</t>
  </si>
  <si>
    <t>P0264</t>
  </si>
  <si>
    <t>P0265</t>
  </si>
  <si>
    <t>P0266</t>
  </si>
  <si>
    <t>P0267</t>
  </si>
  <si>
    <t>P0268</t>
  </si>
  <si>
    <t>P0269</t>
  </si>
  <si>
    <t>P0270</t>
  </si>
  <si>
    <t>P0271</t>
  </si>
  <si>
    <t>P0272</t>
  </si>
  <si>
    <t>P0273</t>
  </si>
  <si>
    <t>P0274</t>
  </si>
  <si>
    <t>P0275</t>
  </si>
  <si>
    <t>P0276</t>
  </si>
  <si>
    <t>P0277</t>
  </si>
  <si>
    <t>P0278</t>
  </si>
  <si>
    <t>P0279</t>
  </si>
  <si>
    <t>P0280</t>
  </si>
  <si>
    <t>P0281</t>
  </si>
  <si>
    <t>P0282</t>
  </si>
  <si>
    <t>P0283</t>
  </si>
  <si>
    <t>P0284</t>
  </si>
  <si>
    <t>P0285</t>
  </si>
  <si>
    <t>P0286</t>
  </si>
  <si>
    <t>P0287</t>
  </si>
  <si>
    <t>P0288</t>
  </si>
  <si>
    <t>P0289</t>
  </si>
  <si>
    <t>P0290</t>
  </si>
  <si>
    <t>P0291</t>
  </si>
  <si>
    <t>P0292</t>
  </si>
  <si>
    <t>P0293</t>
  </si>
  <si>
    <t>P0294</t>
  </si>
  <si>
    <t>P0295</t>
  </si>
  <si>
    <t>P0296</t>
  </si>
  <si>
    <t>P0297</t>
  </si>
  <si>
    <t>P0298</t>
  </si>
  <si>
    <t>P0299</t>
  </si>
  <si>
    <t>P0300</t>
  </si>
  <si>
    <t>P0301</t>
  </si>
  <si>
    <t>P0302</t>
  </si>
  <si>
    <t>P0303</t>
  </si>
  <si>
    <t>P0304</t>
  </si>
  <si>
    <t>P0305</t>
  </si>
  <si>
    <t>P0306</t>
  </si>
  <si>
    <t>P0307</t>
  </si>
  <si>
    <t>P0308</t>
  </si>
  <si>
    <t>P0309</t>
  </si>
  <si>
    <t>P0310</t>
  </si>
  <si>
    <t>P0311</t>
  </si>
  <si>
    <t>P0312</t>
  </si>
  <si>
    <t>P0313</t>
  </si>
  <si>
    <t>P0314</t>
  </si>
  <si>
    <t>P0315</t>
  </si>
  <si>
    <t>P0316</t>
  </si>
  <si>
    <t>P0317</t>
  </si>
  <si>
    <t>P0318</t>
  </si>
  <si>
    <t>P0319</t>
  </si>
  <si>
    <t>P0320</t>
  </si>
  <si>
    <t>P0321</t>
  </si>
  <si>
    <t>P0322</t>
  </si>
  <si>
    <t>P0323</t>
  </si>
  <si>
    <t>Length</t>
  </si>
  <si>
    <t>P0324</t>
  </si>
  <si>
    <t>P0325</t>
  </si>
  <si>
    <t>P0326</t>
  </si>
  <si>
    <t>P0327</t>
  </si>
  <si>
    <t>P0328</t>
  </si>
  <si>
    <t>P0329</t>
  </si>
  <si>
    <t>P0330</t>
  </si>
  <si>
    <t>P0331</t>
  </si>
  <si>
    <t>P0332</t>
  </si>
  <si>
    <t>P0333</t>
  </si>
  <si>
    <t>P0334</t>
  </si>
  <si>
    <t>P0335</t>
  </si>
  <si>
    <t>P0336</t>
  </si>
  <si>
    <t>P0337</t>
  </si>
  <si>
    <t>P0338</t>
  </si>
  <si>
    <t>P0339</t>
  </si>
  <si>
    <t>P0340</t>
  </si>
  <si>
    <t>P0341</t>
  </si>
  <si>
    <t>P0342</t>
  </si>
  <si>
    <t>P0343</t>
  </si>
  <si>
    <t>P0344</t>
  </si>
  <si>
    <t>P0345</t>
  </si>
  <si>
    <t>P0346</t>
  </si>
  <si>
    <t>Shafting Standard - Large</t>
  </si>
  <si>
    <t>Shafting Standard - Small</t>
  </si>
  <si>
    <t>USD</t>
  </si>
  <si>
    <t>Four spokes</t>
  </si>
  <si>
    <t>Three spokes</t>
  </si>
  <si>
    <t>Driving Bands</t>
  </si>
  <si>
    <t>Dia - 1 7/8"</t>
  </si>
  <si>
    <t>P0347</t>
  </si>
  <si>
    <t>P0348</t>
  </si>
  <si>
    <t>P0349</t>
  </si>
  <si>
    <t>P0350</t>
  </si>
  <si>
    <t>P0351</t>
  </si>
  <si>
    <t>P0352</t>
  </si>
  <si>
    <t>P0353</t>
  </si>
  <si>
    <t>P0354</t>
  </si>
  <si>
    <t>P0355</t>
  </si>
  <si>
    <t>P0356</t>
  </si>
  <si>
    <t>P0357</t>
  </si>
  <si>
    <t>P0358</t>
  </si>
  <si>
    <t>P0359</t>
  </si>
  <si>
    <t>P0360</t>
  </si>
  <si>
    <t>P0361</t>
  </si>
  <si>
    <t>P0362</t>
  </si>
  <si>
    <t>P0363</t>
  </si>
  <si>
    <t>P0364</t>
  </si>
  <si>
    <t>P0365</t>
  </si>
  <si>
    <t>P0366</t>
  </si>
  <si>
    <t>P0367</t>
  </si>
  <si>
    <t>P0368</t>
  </si>
  <si>
    <t>P0369</t>
  </si>
  <si>
    <t>P0370</t>
  </si>
  <si>
    <t>P0371</t>
  </si>
  <si>
    <t>P0372</t>
  </si>
  <si>
    <t>P0373</t>
  </si>
  <si>
    <t>P0374</t>
  </si>
  <si>
    <t>P0375</t>
  </si>
  <si>
    <t>P0376</t>
  </si>
  <si>
    <t>P0377</t>
  </si>
  <si>
    <t>Curved Plate V-Section</t>
  </si>
  <si>
    <t>Dia - 2 1/2"</t>
  </si>
  <si>
    <t>P0378</t>
  </si>
  <si>
    <t>P0379</t>
  </si>
  <si>
    <t>P0380</t>
  </si>
  <si>
    <t>P0381</t>
  </si>
  <si>
    <t>P0382</t>
  </si>
  <si>
    <t>P0383</t>
  </si>
  <si>
    <t>P0384</t>
  </si>
  <si>
    <t>P0385</t>
  </si>
  <si>
    <t>P0386</t>
  </si>
  <si>
    <t>P0387</t>
  </si>
  <si>
    <t>P0388</t>
  </si>
  <si>
    <t>P0389</t>
  </si>
  <si>
    <t>P0390</t>
  </si>
  <si>
    <t>P0391</t>
  </si>
  <si>
    <t>P0392</t>
  </si>
  <si>
    <t>P0393</t>
  </si>
  <si>
    <t>P0394</t>
  </si>
  <si>
    <t>P0395</t>
  </si>
  <si>
    <t>P0396</t>
  </si>
  <si>
    <t>P0397</t>
  </si>
  <si>
    <t>P0398</t>
  </si>
  <si>
    <t>P0399</t>
  </si>
  <si>
    <t>P0400</t>
  </si>
  <si>
    <t>P0401</t>
  </si>
  <si>
    <t>P0402</t>
  </si>
  <si>
    <t>P0403</t>
  </si>
  <si>
    <t>P0404</t>
  </si>
  <si>
    <t>P0405</t>
  </si>
  <si>
    <t>P0406</t>
  </si>
  <si>
    <t>P0407</t>
  </si>
  <si>
    <t>P0408</t>
  </si>
  <si>
    <t>P0409</t>
  </si>
  <si>
    <t>P0410</t>
  </si>
  <si>
    <t>P0411</t>
  </si>
  <si>
    <t>P0412</t>
  </si>
  <si>
    <t>P0413</t>
  </si>
  <si>
    <t>P0414</t>
  </si>
  <si>
    <t>P0415</t>
  </si>
  <si>
    <t>P0416</t>
  </si>
  <si>
    <t>P0417</t>
  </si>
  <si>
    <t>P0418</t>
  </si>
  <si>
    <t>P0419</t>
  </si>
  <si>
    <t>P0420</t>
  </si>
  <si>
    <t>P0421</t>
  </si>
  <si>
    <t>P0422</t>
  </si>
  <si>
    <t>P0423</t>
  </si>
  <si>
    <t>P0424</t>
  </si>
  <si>
    <t>P0425</t>
  </si>
  <si>
    <t>P0426</t>
  </si>
  <si>
    <t>P0427</t>
  </si>
  <si>
    <t>P0428</t>
  </si>
  <si>
    <t>P0429</t>
  </si>
  <si>
    <t>P0430</t>
  </si>
  <si>
    <t>P0431</t>
  </si>
  <si>
    <t>P0432</t>
  </si>
  <si>
    <t>P0433</t>
  </si>
  <si>
    <t>P0434</t>
  </si>
  <si>
    <t>P0435</t>
  </si>
  <si>
    <t>P0436</t>
  </si>
  <si>
    <t>P0437</t>
  </si>
  <si>
    <t>P0438</t>
  </si>
  <si>
    <t>P0439</t>
  </si>
  <si>
    <t>SUPPLEMENTARY PARTS</t>
  </si>
  <si>
    <t>P0440</t>
  </si>
  <si>
    <t>P0441</t>
  </si>
  <si>
    <t>P0442</t>
  </si>
  <si>
    <t>P0443</t>
  </si>
  <si>
    <t>P0444</t>
  </si>
  <si>
    <t>P0445</t>
  </si>
  <si>
    <t>P0446</t>
  </si>
  <si>
    <t>Dia - 3/4"</t>
  </si>
  <si>
    <t>Spur Gear Wheel</t>
  </si>
  <si>
    <t>Spur Gear Wheel - no Boss</t>
  </si>
  <si>
    <t>Meshes with P#30k</t>
  </si>
  <si>
    <t>Meshes with P#30j</t>
  </si>
  <si>
    <t>Meshes with P#30n</t>
  </si>
  <si>
    <t>Meshes with P#30m</t>
  </si>
  <si>
    <t>3H/1SLOT</t>
  </si>
  <si>
    <t>2H/1SLOT</t>
  </si>
  <si>
    <t>1H/2SLOT</t>
  </si>
  <si>
    <t>2H/2SLOT</t>
  </si>
  <si>
    <t>3H/2SLOT</t>
  </si>
  <si>
    <t>4H/2SLOT</t>
  </si>
  <si>
    <t>5H/2SLOT</t>
  </si>
  <si>
    <t>7H/2SLOT</t>
  </si>
  <si>
    <t>9H/2SLOT</t>
  </si>
  <si>
    <t>converts any standard axle to pivot rod</t>
  </si>
  <si>
    <t>Brass Threaded Nut Strips</t>
  </si>
  <si>
    <t>Double Braced Girder</t>
  </si>
  <si>
    <t>Single Braced Girder - Open Ended</t>
  </si>
  <si>
    <t>Narrow Single Braced Girder - 3h wide - Open Ended</t>
  </si>
  <si>
    <t>Chrome Rim, SS Spokes</t>
  </si>
  <si>
    <t>P0447</t>
  </si>
  <si>
    <t>P0448</t>
  </si>
  <si>
    <t>P0449</t>
  </si>
  <si>
    <t>P0450</t>
  </si>
  <si>
    <t>P0451</t>
  </si>
  <si>
    <t>P0452</t>
  </si>
  <si>
    <t>P0453</t>
  </si>
  <si>
    <t>P0454</t>
  </si>
  <si>
    <t>P0455</t>
  </si>
  <si>
    <t>P0456</t>
  </si>
  <si>
    <t>P0457</t>
  </si>
  <si>
    <t>P0458</t>
  </si>
  <si>
    <t>P0459</t>
  </si>
  <si>
    <t>P0460</t>
  </si>
  <si>
    <t>P0461</t>
  </si>
  <si>
    <t>P0462</t>
  </si>
  <si>
    <t>P0463</t>
  </si>
  <si>
    <t>P0464</t>
  </si>
  <si>
    <t>P0465</t>
  </si>
  <si>
    <t>P0466</t>
  </si>
  <si>
    <t>P0467</t>
  </si>
  <si>
    <t>P0468</t>
  </si>
  <si>
    <t>P0469</t>
  </si>
  <si>
    <t>P0470</t>
  </si>
  <si>
    <t>P0471</t>
  </si>
  <si>
    <t>P0472</t>
  </si>
  <si>
    <t>P0473</t>
  </si>
  <si>
    <t>P0474</t>
  </si>
  <si>
    <t>P0475</t>
  </si>
  <si>
    <t>P0476</t>
  </si>
  <si>
    <t>P0477</t>
  </si>
  <si>
    <t>P0478</t>
  </si>
  <si>
    <t>P0479</t>
  </si>
  <si>
    <t>P0480</t>
  </si>
  <si>
    <t>P0481</t>
  </si>
  <si>
    <t>P0482</t>
  </si>
  <si>
    <t>P0483</t>
  </si>
  <si>
    <t>P0484</t>
  </si>
  <si>
    <t>P0485</t>
  </si>
  <si>
    <t>P0486</t>
  </si>
  <si>
    <t>P0487</t>
  </si>
  <si>
    <t>P0488</t>
  </si>
  <si>
    <t>P0489</t>
  </si>
  <si>
    <t>P0490</t>
  </si>
  <si>
    <t>P0491</t>
  </si>
  <si>
    <t>P0492</t>
  </si>
  <si>
    <t>P0493</t>
  </si>
  <si>
    <t>P0494</t>
  </si>
  <si>
    <t>P0495</t>
  </si>
  <si>
    <t>P0496</t>
  </si>
  <si>
    <t>P0497</t>
  </si>
  <si>
    <t>P0498</t>
  </si>
  <si>
    <t>P0499</t>
  </si>
  <si>
    <t>P0500</t>
  </si>
  <si>
    <t>P0501</t>
  </si>
  <si>
    <t>P0502</t>
  </si>
  <si>
    <t>P0503</t>
  </si>
  <si>
    <t>P0504</t>
  </si>
  <si>
    <t>P0505</t>
  </si>
  <si>
    <t>P0506</t>
  </si>
  <si>
    <t>P0507</t>
  </si>
  <si>
    <t>P0508</t>
  </si>
  <si>
    <t>P0509</t>
  </si>
  <si>
    <t>P0510</t>
  </si>
  <si>
    <t>P0511</t>
  </si>
  <si>
    <t>P0512</t>
  </si>
  <si>
    <t>P0513</t>
  </si>
  <si>
    <t>P0514</t>
  </si>
  <si>
    <t>P0515</t>
  </si>
  <si>
    <t>P0516</t>
  </si>
  <si>
    <t>P0517</t>
  </si>
  <si>
    <t>P0518</t>
  </si>
  <si>
    <t>P0519</t>
  </si>
  <si>
    <t>P0520</t>
  </si>
  <si>
    <t>P0521</t>
  </si>
  <si>
    <t>P0522</t>
  </si>
  <si>
    <t>P0523</t>
  </si>
  <si>
    <t>P0524</t>
  </si>
  <si>
    <t>P0525</t>
  </si>
  <si>
    <t>P0526</t>
  </si>
  <si>
    <t>P0527</t>
  </si>
  <si>
    <t>P0528</t>
  </si>
  <si>
    <t>P0529</t>
  </si>
  <si>
    <t>P0530</t>
  </si>
  <si>
    <t>P0531</t>
  </si>
  <si>
    <t>P0532</t>
  </si>
  <si>
    <t>P0533</t>
  </si>
  <si>
    <t>P0534</t>
  </si>
  <si>
    <t>P0535</t>
  </si>
  <si>
    <t>P0536</t>
  </si>
  <si>
    <t>P0537</t>
  </si>
  <si>
    <t>P0538</t>
  </si>
  <si>
    <t>P0539</t>
  </si>
  <si>
    <t>P0540</t>
  </si>
  <si>
    <t>P0541</t>
  </si>
  <si>
    <t>P0542</t>
  </si>
  <si>
    <t>P0543</t>
  </si>
  <si>
    <t>P0544</t>
  </si>
  <si>
    <t>P0545</t>
  </si>
  <si>
    <t>P0546</t>
  </si>
  <si>
    <t>P0547</t>
  </si>
  <si>
    <t>P0548</t>
  </si>
  <si>
    <t>P0549</t>
  </si>
  <si>
    <t>P0550</t>
  </si>
  <si>
    <t>P0551</t>
  </si>
  <si>
    <t>P0552</t>
  </si>
  <si>
    <t>P0553</t>
  </si>
  <si>
    <t>P0554</t>
  </si>
  <si>
    <t>P0555</t>
  </si>
  <si>
    <t>P0556</t>
  </si>
  <si>
    <t>P0557</t>
  </si>
  <si>
    <t>P0558</t>
  </si>
  <si>
    <t>P0559</t>
  </si>
  <si>
    <t>P0560</t>
  </si>
  <si>
    <t>P0561</t>
  </si>
  <si>
    <t>P0562</t>
  </si>
  <si>
    <t>P0563</t>
  </si>
  <si>
    <t>P0564</t>
  </si>
  <si>
    <t>P0565</t>
  </si>
  <si>
    <t>P0566</t>
  </si>
  <si>
    <t>P0567</t>
  </si>
  <si>
    <t>P0568</t>
  </si>
  <si>
    <t>P0569</t>
  </si>
  <si>
    <t>P0570</t>
  </si>
  <si>
    <t>P0571</t>
  </si>
  <si>
    <t>P0572</t>
  </si>
  <si>
    <t>P0573</t>
  </si>
  <si>
    <t>P0574</t>
  </si>
  <si>
    <t>P0575</t>
  </si>
  <si>
    <t>P0576</t>
  </si>
  <si>
    <t>P0577</t>
  </si>
  <si>
    <t>P0578</t>
  </si>
  <si>
    <t>P0579</t>
  </si>
  <si>
    <t>P0580</t>
  </si>
  <si>
    <t>P0581</t>
  </si>
  <si>
    <t>P0582</t>
  </si>
  <si>
    <t>P0583</t>
  </si>
  <si>
    <t>P0584</t>
  </si>
  <si>
    <t>P0585</t>
  </si>
  <si>
    <t>P0586</t>
  </si>
  <si>
    <t>P0587</t>
  </si>
  <si>
    <t>P0588</t>
  </si>
  <si>
    <t>P0589</t>
  </si>
  <si>
    <t>P0590</t>
  </si>
  <si>
    <t>P0591</t>
  </si>
  <si>
    <t>P0592</t>
  </si>
  <si>
    <t>P0593</t>
  </si>
  <si>
    <t>P0594</t>
  </si>
  <si>
    <t>P0595</t>
  </si>
  <si>
    <t>P0596</t>
  </si>
  <si>
    <t>P0597</t>
  </si>
  <si>
    <t>P0598</t>
  </si>
  <si>
    <t>P0599</t>
  </si>
  <si>
    <t>P0600</t>
  </si>
  <si>
    <t>P0601</t>
  </si>
  <si>
    <t>P0602</t>
  </si>
  <si>
    <t>P0603</t>
  </si>
  <si>
    <t>P0604</t>
  </si>
  <si>
    <t>P0605</t>
  </si>
  <si>
    <t>P0606</t>
  </si>
  <si>
    <t>P0607</t>
  </si>
  <si>
    <t>P0608</t>
  </si>
  <si>
    <t>P0609</t>
  </si>
  <si>
    <t>P0610</t>
  </si>
  <si>
    <t>P0611</t>
  </si>
  <si>
    <t>P0612</t>
  </si>
  <si>
    <t>P0613</t>
  </si>
  <si>
    <t>P0614</t>
  </si>
  <si>
    <t>P0615</t>
  </si>
  <si>
    <t>P0616</t>
  </si>
  <si>
    <t>P0617</t>
  </si>
  <si>
    <t>P0618</t>
  </si>
  <si>
    <t>P0619</t>
  </si>
  <si>
    <t>P0620</t>
  </si>
  <si>
    <t>P0621</t>
  </si>
  <si>
    <t>P0622</t>
  </si>
  <si>
    <t>P0623</t>
  </si>
  <si>
    <t>P0624</t>
  </si>
  <si>
    <t>P0625</t>
  </si>
  <si>
    <t>P0626</t>
  </si>
  <si>
    <t>P0627</t>
  </si>
  <si>
    <t>P0628</t>
  </si>
  <si>
    <t>P0629</t>
  </si>
  <si>
    <t>P0630</t>
  </si>
  <si>
    <t>P0631</t>
  </si>
  <si>
    <t>P0632</t>
  </si>
  <si>
    <t>P0633</t>
  </si>
  <si>
    <t>P0634</t>
  </si>
  <si>
    <t>P0635</t>
  </si>
  <si>
    <t>P0636</t>
  </si>
  <si>
    <t>P0637</t>
  </si>
  <si>
    <t>P0638</t>
  </si>
  <si>
    <t>P0639</t>
  </si>
  <si>
    <t>P0640</t>
  </si>
  <si>
    <t>P0641</t>
  </si>
  <si>
    <t>P0642</t>
  </si>
  <si>
    <t>P0643</t>
  </si>
  <si>
    <t>P0644</t>
  </si>
  <si>
    <t>P0645</t>
  </si>
  <si>
    <t>P0646</t>
  </si>
  <si>
    <t>P0647</t>
  </si>
  <si>
    <t>P0648</t>
  </si>
  <si>
    <t>P0649</t>
  </si>
  <si>
    <t>P0650</t>
  </si>
  <si>
    <t>P0651</t>
  </si>
  <si>
    <t>P0652</t>
  </si>
  <si>
    <t>P0653</t>
  </si>
  <si>
    <t>P0654</t>
  </si>
  <si>
    <t>P0655</t>
  </si>
  <si>
    <t>P0656</t>
  </si>
  <si>
    <t>P0657</t>
  </si>
  <si>
    <t>P0658</t>
  </si>
  <si>
    <t>P0659</t>
  </si>
  <si>
    <t>P0660</t>
  </si>
  <si>
    <t>P0661</t>
  </si>
  <si>
    <t>P0662</t>
  </si>
  <si>
    <t>P0663</t>
  </si>
  <si>
    <t>P0664</t>
  </si>
  <si>
    <t>P0665</t>
  </si>
  <si>
    <t>P0666</t>
  </si>
  <si>
    <t>P0667</t>
  </si>
  <si>
    <t>P0668</t>
  </si>
  <si>
    <t>P0669</t>
  </si>
  <si>
    <t>P0670</t>
  </si>
  <si>
    <t>P0671</t>
  </si>
  <si>
    <t>P0672</t>
  </si>
  <si>
    <t>P0673</t>
  </si>
  <si>
    <t>P0674</t>
  </si>
  <si>
    <t>P0675</t>
  </si>
  <si>
    <t>P0676</t>
  </si>
  <si>
    <t>P0677</t>
  </si>
  <si>
    <t>P0678</t>
  </si>
  <si>
    <t>P0679</t>
  </si>
  <si>
    <t>P0680</t>
  </si>
  <si>
    <t>P0681</t>
  </si>
  <si>
    <t>P0682</t>
  </si>
  <si>
    <t>P0683</t>
  </si>
  <si>
    <t>P0684</t>
  </si>
  <si>
    <t>P0685</t>
  </si>
  <si>
    <t>P0686</t>
  </si>
  <si>
    <t>P0687</t>
  </si>
  <si>
    <t>P0688</t>
  </si>
  <si>
    <t>P0689</t>
  </si>
  <si>
    <t>P0690</t>
  </si>
  <si>
    <t>P0691</t>
  </si>
  <si>
    <t>P0692</t>
  </si>
  <si>
    <t>P0693</t>
  </si>
  <si>
    <t>P0694</t>
  </si>
  <si>
    <t>P0695</t>
  </si>
  <si>
    <t>P0696</t>
  </si>
  <si>
    <t>P0697</t>
  </si>
  <si>
    <t>P0698</t>
  </si>
  <si>
    <t>P0699</t>
  </si>
  <si>
    <t>P0700</t>
  </si>
  <si>
    <t>P0701</t>
  </si>
  <si>
    <t>P0702</t>
  </si>
  <si>
    <t>P0703</t>
  </si>
  <si>
    <t>P0704</t>
  </si>
  <si>
    <t>P0705</t>
  </si>
  <si>
    <t>P0706</t>
  </si>
  <si>
    <t>P0707</t>
  </si>
  <si>
    <t>P0708</t>
  </si>
  <si>
    <t>P0709</t>
  </si>
  <si>
    <t>P0710</t>
  </si>
  <si>
    <t>P0711</t>
  </si>
  <si>
    <t>P0712</t>
  </si>
  <si>
    <t>P0713</t>
  </si>
  <si>
    <t>P0714</t>
  </si>
  <si>
    <t>P0715</t>
  </si>
  <si>
    <t>P0716</t>
  </si>
  <si>
    <t>P0717</t>
  </si>
  <si>
    <t>P0718</t>
  </si>
  <si>
    <t>P0719</t>
  </si>
  <si>
    <t>P0720</t>
  </si>
  <si>
    <t>P0721</t>
  </si>
  <si>
    <t>P0722</t>
  </si>
  <si>
    <t>P0723</t>
  </si>
  <si>
    <t>P0724</t>
  </si>
  <si>
    <t>P0725</t>
  </si>
  <si>
    <t>P0726</t>
  </si>
  <si>
    <t>P0727</t>
  </si>
  <si>
    <t>P0728</t>
  </si>
  <si>
    <t>P0729</t>
  </si>
  <si>
    <t>P0730</t>
  </si>
  <si>
    <t>P0731</t>
  </si>
  <si>
    <t>P0732</t>
  </si>
  <si>
    <t>P0733</t>
  </si>
  <si>
    <t>P0734</t>
  </si>
  <si>
    <t>P0735</t>
  </si>
  <si>
    <t>P0736</t>
  </si>
  <si>
    <t>P0737</t>
  </si>
  <si>
    <t>P0738</t>
  </si>
  <si>
    <t>P0739</t>
  </si>
  <si>
    <t>P0740</t>
  </si>
  <si>
    <t>P0741</t>
  </si>
  <si>
    <t>P0742</t>
  </si>
  <si>
    <t>P0743</t>
  </si>
  <si>
    <t>P0744</t>
  </si>
  <si>
    <t>P0745</t>
  </si>
  <si>
    <t>P0746</t>
  </si>
  <si>
    <t>P0747</t>
  </si>
  <si>
    <t>P0748</t>
  </si>
  <si>
    <t>P0749</t>
  </si>
  <si>
    <t>P0750</t>
  </si>
  <si>
    <t>P0751</t>
  </si>
  <si>
    <t>P0752</t>
  </si>
  <si>
    <t>P0753</t>
  </si>
  <si>
    <t>P0754</t>
  </si>
  <si>
    <t>P0755</t>
  </si>
  <si>
    <t>P0756</t>
  </si>
  <si>
    <t>P0757</t>
  </si>
  <si>
    <t>P0758</t>
  </si>
  <si>
    <t>P0759</t>
  </si>
  <si>
    <t>P0760</t>
  </si>
  <si>
    <t>P0761</t>
  </si>
  <si>
    <t>P0762</t>
  </si>
  <si>
    <t>P0763</t>
  </si>
  <si>
    <t>P0764</t>
  </si>
  <si>
    <t>P0765</t>
  </si>
  <si>
    <t>P0766</t>
  </si>
  <si>
    <t>P0767</t>
  </si>
  <si>
    <t>P0768</t>
  </si>
  <si>
    <t>P0769</t>
  </si>
  <si>
    <t>P0770</t>
  </si>
  <si>
    <t>P0771</t>
  </si>
  <si>
    <t>P0772</t>
  </si>
  <si>
    <t>P0773</t>
  </si>
  <si>
    <t>P0774</t>
  </si>
  <si>
    <t>P0775</t>
  </si>
  <si>
    <t>L-Section Angle Girder [2x1]</t>
  </si>
  <si>
    <t>16H</t>
  </si>
  <si>
    <t>LTQ/GRB Pinion for P#167aQ</t>
  </si>
  <si>
    <t>LTQ Worm for P#167aQ</t>
  </si>
  <si>
    <t>Narrow Brackets</t>
  </si>
  <si>
    <t>Narrow Curved Strip</t>
  </si>
  <si>
    <t>Narrow Curved Strip - 1/4" spaced holes</t>
  </si>
  <si>
    <t>5 1/2" - no step</t>
  </si>
  <si>
    <t>3'' stepped</t>
  </si>
  <si>
    <t>2 1/2'' - no step</t>
  </si>
  <si>
    <t>289c</t>
  </si>
  <si>
    <t>Narrow Circular Strip</t>
  </si>
  <si>
    <t>Braced Girder Strips - Erector Style</t>
  </si>
  <si>
    <t>11T</t>
  </si>
  <si>
    <t>12T</t>
  </si>
  <si>
    <t>45T</t>
  </si>
  <si>
    <t>Large Toothed Parts [20 DP]</t>
  </si>
  <si>
    <t>20 DP Gear Teeth</t>
  </si>
  <si>
    <t>Square Bearing Plate with boss</t>
  </si>
  <si>
    <t>Heavy Axle Components</t>
  </si>
  <si>
    <t>Tools</t>
  </si>
  <si>
    <t>Motor</t>
  </si>
  <si>
    <t>P0776</t>
  </si>
  <si>
    <t>P0777</t>
  </si>
  <si>
    <t>P0778</t>
  </si>
  <si>
    <t>P0779</t>
  </si>
  <si>
    <t>P0780</t>
  </si>
  <si>
    <t>P0781</t>
  </si>
  <si>
    <t>P0782</t>
  </si>
  <si>
    <t>P0783</t>
  </si>
  <si>
    <t>P0784</t>
  </si>
  <si>
    <t>P0785</t>
  </si>
  <si>
    <t>P0786</t>
  </si>
  <si>
    <t>P0787</t>
  </si>
  <si>
    <t>P0788</t>
  </si>
  <si>
    <t>P0789</t>
  </si>
  <si>
    <t>P0790</t>
  </si>
  <si>
    <t>P0791</t>
  </si>
  <si>
    <t>P0792</t>
  </si>
  <si>
    <t>P0793</t>
  </si>
  <si>
    <t>P0794</t>
  </si>
  <si>
    <t>P0795</t>
  </si>
  <si>
    <t>P0796</t>
  </si>
  <si>
    <t>P0797</t>
  </si>
  <si>
    <t>P0798</t>
  </si>
  <si>
    <t>P0799</t>
  </si>
  <si>
    <t>P0800</t>
  </si>
  <si>
    <t>P0801</t>
  </si>
  <si>
    <t>P0802</t>
  </si>
  <si>
    <t>P0803</t>
  </si>
  <si>
    <t>P0804</t>
  </si>
  <si>
    <t>P0805</t>
  </si>
  <si>
    <t>P0806</t>
  </si>
  <si>
    <t>P0807</t>
  </si>
  <si>
    <t>P0808</t>
  </si>
  <si>
    <t>P0809</t>
  </si>
  <si>
    <t>P0810</t>
  </si>
  <si>
    <t>P0811</t>
  </si>
  <si>
    <t>P0812</t>
  </si>
  <si>
    <t>P0813</t>
  </si>
  <si>
    <t>P0814</t>
  </si>
  <si>
    <t>P0815</t>
  </si>
  <si>
    <t>P0816</t>
  </si>
  <si>
    <t>P0817</t>
  </si>
  <si>
    <t>P0818</t>
  </si>
  <si>
    <t>P0819</t>
  </si>
  <si>
    <t>P0820</t>
  </si>
  <si>
    <t>P0821</t>
  </si>
  <si>
    <t>P0822</t>
  </si>
  <si>
    <t>P0823</t>
  </si>
  <si>
    <t>P0824</t>
  </si>
  <si>
    <t>P0825</t>
  </si>
  <si>
    <t>P0826</t>
  </si>
  <si>
    <t>P0827</t>
  </si>
  <si>
    <t>P0828</t>
  </si>
  <si>
    <t>P0829</t>
  </si>
  <si>
    <t>P0830</t>
  </si>
  <si>
    <t>P0831</t>
  </si>
  <si>
    <t>P0832</t>
  </si>
  <si>
    <t>P0833</t>
  </si>
  <si>
    <t>P0834</t>
  </si>
  <si>
    <t>P0835</t>
  </si>
  <si>
    <t>P0836</t>
  </si>
  <si>
    <t>P0837</t>
  </si>
  <si>
    <t>P0838</t>
  </si>
  <si>
    <t>P0839</t>
  </si>
  <si>
    <t>P0840</t>
  </si>
  <si>
    <t>P0841</t>
  </si>
  <si>
    <t>P0842</t>
  </si>
  <si>
    <t>P0843</t>
  </si>
  <si>
    <t>P0844</t>
  </si>
  <si>
    <t>P0845</t>
  </si>
  <si>
    <t>P0846</t>
  </si>
  <si>
    <t>P0847</t>
  </si>
  <si>
    <t>P0848</t>
  </si>
  <si>
    <t>P0849</t>
  </si>
  <si>
    <t>P0850</t>
  </si>
  <si>
    <t>P0851</t>
  </si>
  <si>
    <t>P0852</t>
  </si>
  <si>
    <t>P0853</t>
  </si>
  <si>
    <t>P0854</t>
  </si>
  <si>
    <t>P0855</t>
  </si>
  <si>
    <t>P0856</t>
  </si>
  <si>
    <t>P0857</t>
  </si>
  <si>
    <t>P0858</t>
  </si>
  <si>
    <t>P0859</t>
  </si>
  <si>
    <t>P0860</t>
  </si>
  <si>
    <t>P0861</t>
  </si>
  <si>
    <t>P0862</t>
  </si>
  <si>
    <t>P0863</t>
  </si>
  <si>
    <t>P0864</t>
  </si>
  <si>
    <t>P0865</t>
  </si>
  <si>
    <t>P0866</t>
  </si>
  <si>
    <t>P0867</t>
  </si>
  <si>
    <t>P0868</t>
  </si>
  <si>
    <t>P0869</t>
  </si>
  <si>
    <t>P0870</t>
  </si>
  <si>
    <t>P0871</t>
  </si>
  <si>
    <t>P0872</t>
  </si>
  <si>
    <t>P0873</t>
  </si>
  <si>
    <t>P0874</t>
  </si>
  <si>
    <t>P0875</t>
  </si>
  <si>
    <t>P0876</t>
  </si>
  <si>
    <t>P0877</t>
  </si>
  <si>
    <t>P0878</t>
  </si>
  <si>
    <t>P0879</t>
  </si>
  <si>
    <t>P0880</t>
  </si>
  <si>
    <t>P0881</t>
  </si>
  <si>
    <t>P0882</t>
  </si>
  <si>
    <t>P0883</t>
  </si>
  <si>
    <t>P0884</t>
  </si>
  <si>
    <t>P0885</t>
  </si>
  <si>
    <t>P0886</t>
  </si>
  <si>
    <t>P0887</t>
  </si>
  <si>
    <t>P0888</t>
  </si>
  <si>
    <t>P0889</t>
  </si>
  <si>
    <t>P0890</t>
  </si>
  <si>
    <t>P0891</t>
  </si>
  <si>
    <t>P0892</t>
  </si>
  <si>
    <t>P0893</t>
  </si>
  <si>
    <t>P0894</t>
  </si>
  <si>
    <t>P0895</t>
  </si>
  <si>
    <t>P0896</t>
  </si>
  <si>
    <t>P0897</t>
  </si>
  <si>
    <t>P0898</t>
  </si>
  <si>
    <t>P0899</t>
  </si>
  <si>
    <t>P0900</t>
  </si>
  <si>
    <t>P0901</t>
  </si>
  <si>
    <t>P0902</t>
  </si>
  <si>
    <t>P0903</t>
  </si>
  <si>
    <t>P0904</t>
  </si>
  <si>
    <t>P0905</t>
  </si>
  <si>
    <t>P0906</t>
  </si>
  <si>
    <t>P0907</t>
  </si>
  <si>
    <t>P0908</t>
  </si>
  <si>
    <t>P0909</t>
  </si>
  <si>
    <t>P0910</t>
  </si>
  <si>
    <t>P0911</t>
  </si>
  <si>
    <t>P0912</t>
  </si>
  <si>
    <t>P0913</t>
  </si>
  <si>
    <t>P0914</t>
  </si>
  <si>
    <t>P0915</t>
  </si>
  <si>
    <t>P0916</t>
  </si>
  <si>
    <t>P0917</t>
  </si>
  <si>
    <t>P0918</t>
  </si>
  <si>
    <t>P0919</t>
  </si>
  <si>
    <t>P0920</t>
  </si>
  <si>
    <t>P0921</t>
  </si>
  <si>
    <t>P0922</t>
  </si>
  <si>
    <t>P0923</t>
  </si>
  <si>
    <t>P0924</t>
  </si>
  <si>
    <t>P0925</t>
  </si>
  <si>
    <t>P0926</t>
  </si>
  <si>
    <t>P0927</t>
  </si>
  <si>
    <t>P0928</t>
  </si>
  <si>
    <t>P0929</t>
  </si>
  <si>
    <t>P0930</t>
  </si>
  <si>
    <t>P0931</t>
  </si>
  <si>
    <t>P0932</t>
  </si>
  <si>
    <t>P0933</t>
  </si>
  <si>
    <t>P0934</t>
  </si>
  <si>
    <t>P0935</t>
  </si>
  <si>
    <t>P0936</t>
  </si>
  <si>
    <t>P0937</t>
  </si>
  <si>
    <t>P0938</t>
  </si>
  <si>
    <t>P0939</t>
  </si>
  <si>
    <t>P0940</t>
  </si>
  <si>
    <t>P0941</t>
  </si>
  <si>
    <t>P0942</t>
  </si>
  <si>
    <t>P0943</t>
  </si>
  <si>
    <t>P0944</t>
  </si>
  <si>
    <t>P0945</t>
  </si>
  <si>
    <t>P0946</t>
  </si>
  <si>
    <t>P0947</t>
  </si>
  <si>
    <t>P0948</t>
  </si>
  <si>
    <t>P0949</t>
  </si>
  <si>
    <t>P0950</t>
  </si>
  <si>
    <t>P0951</t>
  </si>
  <si>
    <t>P0952</t>
  </si>
  <si>
    <t>P0953</t>
  </si>
  <si>
    <t>P0954</t>
  </si>
  <si>
    <t>P0955</t>
  </si>
  <si>
    <t>P0956</t>
  </si>
  <si>
    <t>P0957</t>
  </si>
  <si>
    <t>P0958</t>
  </si>
  <si>
    <t>P0959</t>
  </si>
  <si>
    <t>P0960</t>
  </si>
  <si>
    <t>P0961</t>
  </si>
  <si>
    <t>P0962</t>
  </si>
  <si>
    <t>P0963</t>
  </si>
  <si>
    <t>P0964</t>
  </si>
  <si>
    <t>P0965</t>
  </si>
  <si>
    <t>P0966</t>
  </si>
  <si>
    <t>P0967</t>
  </si>
  <si>
    <t>P0968</t>
  </si>
  <si>
    <t>P0969</t>
  </si>
  <si>
    <t>P0970</t>
  </si>
  <si>
    <t>P0971</t>
  </si>
  <si>
    <t>P0972</t>
  </si>
  <si>
    <t>P0973</t>
  </si>
  <si>
    <t>P0974</t>
  </si>
  <si>
    <t>P0975</t>
  </si>
  <si>
    <t>P0976</t>
  </si>
  <si>
    <t>P0977</t>
  </si>
  <si>
    <t>P0978</t>
  </si>
  <si>
    <t>P0979</t>
  </si>
  <si>
    <t>P0980</t>
  </si>
  <si>
    <t>P0981</t>
  </si>
  <si>
    <t>P0982</t>
  </si>
  <si>
    <t>P0983</t>
  </si>
  <si>
    <t>P0984</t>
  </si>
  <si>
    <t>P0985</t>
  </si>
  <si>
    <t>P0986</t>
  </si>
  <si>
    <t>P0987</t>
  </si>
  <si>
    <t>P0988</t>
  </si>
  <si>
    <t>P0989</t>
  </si>
  <si>
    <t>P0990</t>
  </si>
  <si>
    <t>P0991</t>
  </si>
  <si>
    <t>P0992</t>
  </si>
  <si>
    <t>P0993</t>
  </si>
  <si>
    <t>P0994</t>
  </si>
  <si>
    <t>P0995</t>
  </si>
  <si>
    <t>P0996</t>
  </si>
  <si>
    <t>P0997</t>
  </si>
  <si>
    <t>P0998</t>
  </si>
  <si>
    <t>P0999</t>
  </si>
  <si>
    <t>P1000</t>
  </si>
  <si>
    <t>P1001</t>
  </si>
  <si>
    <t>P1002</t>
  </si>
  <si>
    <t>P1003</t>
  </si>
  <si>
    <t>P1004</t>
  </si>
  <si>
    <t>P1005</t>
  </si>
  <si>
    <t>P1006</t>
  </si>
  <si>
    <t>P1007</t>
  </si>
  <si>
    <t>P1008</t>
  </si>
  <si>
    <t>P1009</t>
  </si>
  <si>
    <t>P1010</t>
  </si>
  <si>
    <t>P1011</t>
  </si>
  <si>
    <t>P1012</t>
  </si>
  <si>
    <t>P1013</t>
  </si>
  <si>
    <t>P1014</t>
  </si>
  <si>
    <t>P1015</t>
  </si>
  <si>
    <t>P1016</t>
  </si>
  <si>
    <t>P1017</t>
  </si>
  <si>
    <t>P1018</t>
  </si>
  <si>
    <t>P1019</t>
  </si>
  <si>
    <t>P1020</t>
  </si>
  <si>
    <t>P1021</t>
  </si>
  <si>
    <t>P1022</t>
  </si>
  <si>
    <t>P1023</t>
  </si>
  <si>
    <t>P1024</t>
  </si>
  <si>
    <t>P1025</t>
  </si>
  <si>
    <t>P1026</t>
  </si>
  <si>
    <t>P1027</t>
  </si>
  <si>
    <t>P1028</t>
  </si>
  <si>
    <t>P1029</t>
  </si>
  <si>
    <t>P1030</t>
  </si>
  <si>
    <t>P1031</t>
  </si>
  <si>
    <t>P1032</t>
  </si>
  <si>
    <t>P1033</t>
  </si>
  <si>
    <t>P1034</t>
  </si>
  <si>
    <t>P1035</t>
  </si>
  <si>
    <t>P1036</t>
  </si>
  <si>
    <t>P1037</t>
  </si>
  <si>
    <t>P1038</t>
  </si>
  <si>
    <t>P1039</t>
  </si>
  <si>
    <t>P1040</t>
  </si>
  <si>
    <t>P1041</t>
  </si>
  <si>
    <t>P1042</t>
  </si>
  <si>
    <t>P1043</t>
  </si>
  <si>
    <t>P1044</t>
  </si>
  <si>
    <t>P1045</t>
  </si>
  <si>
    <t>P1046</t>
  </si>
  <si>
    <t>P1047</t>
  </si>
  <si>
    <t>P1048</t>
  </si>
  <si>
    <t>P1049</t>
  </si>
  <si>
    <t>P1050</t>
  </si>
  <si>
    <t>P1051</t>
  </si>
  <si>
    <t>P1052</t>
  </si>
  <si>
    <t>P1053</t>
  </si>
  <si>
    <t>P1054</t>
  </si>
  <si>
    <t>P1055</t>
  </si>
  <si>
    <t>P1056</t>
  </si>
  <si>
    <t>P1057</t>
  </si>
  <si>
    <t>P1058</t>
  </si>
  <si>
    <t>P1059</t>
  </si>
  <si>
    <t>P1060</t>
  </si>
  <si>
    <t>P1061</t>
  </si>
  <si>
    <t>P1062</t>
  </si>
  <si>
    <t>P1063</t>
  </si>
  <si>
    <t>P1064</t>
  </si>
  <si>
    <t>P1065</t>
  </si>
  <si>
    <t>P1066</t>
  </si>
  <si>
    <t>P1067</t>
  </si>
  <si>
    <t>P1068</t>
  </si>
  <si>
    <t>P1069</t>
  </si>
  <si>
    <t>P1070</t>
  </si>
  <si>
    <t>P1071</t>
  </si>
  <si>
    <t>P1072</t>
  </si>
  <si>
    <t>P1073</t>
  </si>
  <si>
    <t>P1074</t>
  </si>
  <si>
    <t>P1075</t>
  </si>
  <si>
    <t>P1076</t>
  </si>
  <si>
    <t>P1077</t>
  </si>
  <si>
    <t>P1078</t>
  </si>
  <si>
    <t>P1079</t>
  </si>
  <si>
    <t>P1080</t>
  </si>
  <si>
    <t>P1081</t>
  </si>
  <si>
    <t>P1082</t>
  </si>
  <si>
    <t>P1083</t>
  </si>
  <si>
    <t>P1084</t>
  </si>
  <si>
    <t>P1085</t>
  </si>
  <si>
    <t>P1086</t>
  </si>
  <si>
    <t>P1087</t>
  </si>
  <si>
    <t>P1088</t>
  </si>
  <si>
    <t>P1089</t>
  </si>
  <si>
    <t>P1090</t>
  </si>
  <si>
    <t>P1091</t>
  </si>
  <si>
    <t>P1092</t>
  </si>
  <si>
    <t>P1093</t>
  </si>
  <si>
    <t>P1094</t>
  </si>
  <si>
    <t>P1095</t>
  </si>
  <si>
    <t>P1096</t>
  </si>
  <si>
    <t>P1097</t>
  </si>
  <si>
    <t>P1098</t>
  </si>
  <si>
    <t>P1099</t>
  </si>
  <si>
    <t>P1100</t>
  </si>
  <si>
    <t>P1101</t>
  </si>
  <si>
    <t>P1102</t>
  </si>
  <si>
    <t>P1103</t>
  </si>
  <si>
    <t>P1104</t>
  </si>
  <si>
    <t>P1105</t>
  </si>
  <si>
    <t>P1106</t>
  </si>
  <si>
    <t>P1107</t>
  </si>
  <si>
    <t>P1108</t>
  </si>
  <si>
    <t>P1109</t>
  </si>
  <si>
    <t>P1110</t>
  </si>
  <si>
    <t>P1111</t>
  </si>
  <si>
    <t>P1112</t>
  </si>
  <si>
    <t>P1113</t>
  </si>
  <si>
    <t>P1114</t>
  </si>
  <si>
    <t>P1115</t>
  </si>
  <si>
    <t>P1116</t>
  </si>
  <si>
    <t>P1117</t>
  </si>
  <si>
    <t>P1118</t>
  </si>
  <si>
    <t>P1119</t>
  </si>
  <si>
    <t>P1120</t>
  </si>
  <si>
    <t>P1121</t>
  </si>
  <si>
    <t>P1122</t>
  </si>
  <si>
    <t>P1123</t>
  </si>
  <si>
    <t>P1124</t>
  </si>
  <si>
    <t>P1125</t>
  </si>
  <si>
    <t>P1126</t>
  </si>
  <si>
    <t>P1127</t>
  </si>
  <si>
    <t>P1128</t>
  </si>
  <si>
    <t>P1129</t>
  </si>
  <si>
    <t>P1130</t>
  </si>
  <si>
    <t>P1131</t>
  </si>
  <si>
    <t>P1132</t>
  </si>
  <si>
    <t>P1133</t>
  </si>
  <si>
    <t>P1134</t>
  </si>
  <si>
    <t>P1135</t>
  </si>
  <si>
    <t>P1136</t>
  </si>
  <si>
    <t>P1137</t>
  </si>
  <si>
    <t>P1138</t>
  </si>
  <si>
    <t>P1139</t>
  </si>
  <si>
    <t>P1140</t>
  </si>
  <si>
    <t>P1141</t>
  </si>
  <si>
    <t>P1142</t>
  </si>
  <si>
    <t>P1143</t>
  </si>
  <si>
    <t>P1144</t>
  </si>
  <si>
    <t>P1145</t>
  </si>
  <si>
    <t>P1146</t>
  </si>
  <si>
    <t>P1147</t>
  </si>
  <si>
    <t>P1148</t>
  </si>
  <si>
    <t>P1149</t>
  </si>
  <si>
    <t>P1150</t>
  </si>
  <si>
    <t>P1151</t>
  </si>
  <si>
    <t>P1152</t>
  </si>
  <si>
    <t>P1153</t>
  </si>
  <si>
    <t>Tapped,Drilled</t>
  </si>
  <si>
    <t>Brass Threaded [Nut] Strips</t>
  </si>
  <si>
    <t>Length 25/32" at 1/4'' spacing</t>
  </si>
  <si>
    <t>Length 1 9/32" at 1/4'' spacing</t>
  </si>
  <si>
    <t>Length 1 25/32" at 1/4'' spacing</t>
  </si>
  <si>
    <t>Length 2 9/32" at 1/4'' spacing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</si>
</sst>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[$$-409]#,##0.00"/>
    <numFmt numFmtId="165" formatCode="_-* #,##0.00_-;\-* #,##0.00_-;_-* &quot;-&quot;??_-;_-@_-"/>
    <numFmt numFmtId="166" formatCode="_-* #,##0.0_-;\-* #,##0.0_-;_-* &quot;-&quot;??_-;_-@_-"/>
    <numFmt numFmtId="167" formatCode="[$€-2]\ #,##0.00"/>
    <numFmt numFmtId="168" formatCode="[$£-809]#,##0.00"/>
    <numFmt numFmtId="169" formatCode="#\ ?/2"/>
    <numFmt numFmtId="170" formatCode="&quot;Length -&quot;\ #\ ?/?\'\'"/>
    <numFmt numFmtId="171" formatCode="###\T"/>
    <numFmt numFmtId="172" formatCode="&quot;Size&quot;General"/>
    <numFmt numFmtId="173" formatCode="_-* #,##0_-;\-* #,##0_-;_-* &quot;-&quot;??_-;_-@_-"/>
    <numFmt numFmtId="174" formatCode="&quot;Length -&quot;\ #\ ?/??\'\'"/>
    <numFmt numFmtId="175" formatCode="&quot;Dia - &quot;#\ ?/?\'\'"/>
    <numFmt numFmtId="176" formatCode="&quot;Dia - &quot;#\'\'"/>
    <numFmt numFmtId="177" formatCode="&quot;Circum -&quot;\ #\ ?/?\'\'"/>
    <numFmt numFmtId="178" formatCode="&quot;Circum - &quot;#\'\'"/>
    <numFmt numFmtId="179" formatCode="&quot;Length -&quot;\ #\'\'"/>
    <numFmt numFmtId="180" formatCode="[$$-409]#,##0.00_ ;\-[$$-409]#,##0.00\ "/>
  </numFmts>
  <fonts count="13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2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name val="Aptos Narrow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256">
    <xf numFmtId="0" fontId="0" fillId="0" borderId="0" xfId="0"/>
    <xf numFmtId="49" fontId="2" fillId="0" borderId="0" xfId="1" applyNumberFormat="1" applyFont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 vertical="center"/>
    </xf>
    <xf numFmtId="0" fontId="1" fillId="0" borderId="0" xfId="1"/>
    <xf numFmtId="49" fontId="2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164" fontId="1" fillId="0" borderId="0" xfId="2" applyNumberFormat="1" applyFont="1" applyFill="1" applyBorder="1" applyAlignment="1">
      <alignment horizontal="right" vertical="center"/>
    </xf>
    <xf numFmtId="167" fontId="1" fillId="0" borderId="0" xfId="2" applyNumberFormat="1" applyFont="1" applyFill="1" applyBorder="1" applyAlignment="1">
      <alignment horizontal="right" vertical="center"/>
    </xf>
    <xf numFmtId="168" fontId="1" fillId="0" borderId="0" xfId="2" applyNumberFormat="1" applyFont="1" applyFill="1" applyBorder="1" applyAlignme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49" fontId="3" fillId="0" borderId="0" xfId="1" applyNumberFormat="1" applyFont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167" fontId="3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/>
    </xf>
    <xf numFmtId="0" fontId="1" fillId="0" borderId="0" xfId="2" applyNumberFormat="1" applyFont="1" applyFill="1" applyBorder="1" applyAlignment="1">
      <alignment horizontal="right" vertical="center"/>
    </xf>
    <xf numFmtId="49" fontId="1" fillId="0" borderId="0" xfId="1" applyNumberFormat="1" applyAlignment="1">
      <alignment horizontal="left" vertical="center"/>
    </xf>
    <xf numFmtId="0" fontId="3" fillId="0" borderId="0" xfId="1" applyFont="1" applyAlignment="1">
      <alignment horizontal="left"/>
    </xf>
    <xf numFmtId="164" fontId="1" fillId="0" borderId="0" xfId="1" applyNumberFormat="1"/>
    <xf numFmtId="167" fontId="1" fillId="0" borderId="0" xfId="1" applyNumberFormat="1"/>
    <xf numFmtId="168" fontId="1" fillId="0" borderId="0" xfId="1" applyNumberFormat="1"/>
    <xf numFmtId="0" fontId="1" fillId="0" borderId="0" xfId="2" applyNumberFormat="1" applyFont="1" applyFill="1" applyBorder="1" applyAlignment="1">
      <alignment horizontal="right"/>
    </xf>
    <xf numFmtId="166" fontId="1" fillId="0" borderId="0" xfId="2" applyNumberFormat="1" applyFont="1" applyFill="1" applyBorder="1"/>
    <xf numFmtId="0" fontId="1" fillId="0" borderId="0" xfId="1" applyAlignment="1">
      <alignment horizontal="right"/>
    </xf>
    <xf numFmtId="49" fontId="1" fillId="0" borderId="0" xfId="2" applyNumberFormat="1" applyFont="1" applyFill="1" applyBorder="1" applyAlignment="1">
      <alignment horizontal="right"/>
    </xf>
    <xf numFmtId="0" fontId="1" fillId="0" borderId="0" xfId="2" applyNumberFormat="1" applyFont="1" applyFill="1" applyBorder="1" applyAlignment="1"/>
    <xf numFmtId="169" fontId="1" fillId="0" borderId="0" xfId="1" applyNumberFormat="1"/>
    <xf numFmtId="49" fontId="1" fillId="0" borderId="0" xfId="1" applyNumberFormat="1" applyAlignment="1">
      <alignment horizontal="right"/>
    </xf>
    <xf numFmtId="166" fontId="3" fillId="0" borderId="0" xfId="2" applyNumberFormat="1" applyFont="1" applyFill="1" applyBorder="1"/>
    <xf numFmtId="49" fontId="3" fillId="0" borderId="0" xfId="2" applyNumberFormat="1" applyFont="1" applyFill="1" applyBorder="1" applyAlignment="1">
      <alignment horizontal="right"/>
    </xf>
    <xf numFmtId="170" fontId="1" fillId="0" borderId="0" xfId="1" applyNumberFormat="1" applyAlignment="1">
      <alignment horizontal="right"/>
    </xf>
    <xf numFmtId="170" fontId="3" fillId="0" borderId="0" xfId="1" applyNumberFormat="1" applyFont="1" applyAlignment="1">
      <alignment horizontal="right"/>
    </xf>
    <xf numFmtId="0" fontId="1" fillId="0" borderId="0" xfId="1" applyAlignment="1">
      <alignment horizontal="left"/>
    </xf>
    <xf numFmtId="0" fontId="3" fillId="0" borderId="0" xfId="1" applyFont="1"/>
    <xf numFmtId="171" fontId="1" fillId="0" borderId="0" xfId="1" applyNumberFormat="1" applyAlignment="1">
      <alignment horizontal="right"/>
    </xf>
    <xf numFmtId="171" fontId="3" fillId="0" borderId="0" xfId="1" applyNumberFormat="1" applyFont="1" applyAlignment="1">
      <alignment horizontal="right"/>
    </xf>
    <xf numFmtId="0" fontId="3" fillId="0" borderId="0" xfId="2" applyNumberFormat="1" applyFont="1" applyFill="1" applyBorder="1" applyAlignment="1">
      <alignment horizontal="right"/>
    </xf>
    <xf numFmtId="49" fontId="1" fillId="0" borderId="0" xfId="1" applyNumberFormat="1"/>
    <xf numFmtId="172" fontId="1" fillId="0" borderId="0" xfId="1" applyNumberFormat="1" applyAlignment="1">
      <alignment horizontal="right"/>
    </xf>
    <xf numFmtId="173" fontId="3" fillId="0" borderId="0" xfId="2" applyNumberFormat="1" applyFont="1" applyFill="1" applyBorder="1" applyAlignment="1">
      <alignment horizontal="right"/>
    </xf>
    <xf numFmtId="173" fontId="3" fillId="0" borderId="0" xfId="2" applyNumberFormat="1" applyFont="1" applyFill="1" applyBorder="1" applyAlignment="1">
      <alignment horizontal="left"/>
    </xf>
    <xf numFmtId="174" fontId="1" fillId="0" borderId="0" xfId="1" applyNumberFormat="1" applyAlignment="1">
      <alignment horizontal="right"/>
    </xf>
    <xf numFmtId="175" fontId="1" fillId="0" borderId="0" xfId="1" applyNumberFormat="1" applyAlignment="1">
      <alignment horizontal="right"/>
    </xf>
    <xf numFmtId="176" fontId="1" fillId="0" borderId="0" xfId="1" applyNumberFormat="1" applyAlignment="1">
      <alignment horizontal="right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177" fontId="1" fillId="0" borderId="0" xfId="1" applyNumberFormat="1" applyAlignment="1">
      <alignment horizontal="right"/>
    </xf>
    <xf numFmtId="178" fontId="1" fillId="0" borderId="0" xfId="1" applyNumberFormat="1" applyAlignment="1">
      <alignment horizontal="right"/>
    </xf>
    <xf numFmtId="179" fontId="1" fillId="0" borderId="0" xfId="1" applyNumberFormat="1" applyAlignment="1">
      <alignment horizontal="right"/>
    </xf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right"/>
    </xf>
    <xf numFmtId="49" fontId="3" fillId="0" borderId="5" xfId="1" applyNumberFormat="1" applyFont="1" applyBorder="1" applyAlignment="1">
      <alignment horizontal="right"/>
    </xf>
    <xf numFmtId="166" fontId="3" fillId="0" borderId="5" xfId="2" applyNumberFormat="1" applyFont="1" applyFill="1" applyBorder="1"/>
    <xf numFmtId="180" fontId="3" fillId="0" borderId="5" xfId="2" applyNumberFormat="1" applyFont="1" applyFill="1" applyBorder="1" applyAlignment="1">
      <alignment horizontal="right"/>
    </xf>
    <xf numFmtId="49" fontId="1" fillId="0" borderId="0" xfId="1" applyNumberFormat="1" applyAlignment="1">
      <alignment horizontal="left"/>
    </xf>
    <xf numFmtId="0" fontId="3" fillId="0" borderId="6" xfId="1" applyFont="1" applyBorder="1" applyAlignment="1">
      <alignment horizontal="right"/>
    </xf>
    <xf numFmtId="49" fontId="3" fillId="0" borderId="7" xfId="1" applyNumberFormat="1" applyFont="1" applyBorder="1" applyAlignment="1">
      <alignment horizontal="right"/>
    </xf>
    <xf numFmtId="166" fontId="3" fillId="0" borderId="6" xfId="2" applyNumberFormat="1" applyFont="1" applyFill="1" applyBorder="1"/>
    <xf numFmtId="180" fontId="3" fillId="0" borderId="6" xfId="2" applyNumberFormat="1" applyFont="1" applyFill="1" applyBorder="1" applyAlignment="1">
      <alignment horizontal="right"/>
    </xf>
    <xf numFmtId="0" fontId="1" fillId="0" borderId="3" xfId="1" applyBorder="1"/>
    <xf numFmtId="166" fontId="1" fillId="0" borderId="8" xfId="2" applyNumberFormat="1" applyFont="1" applyFill="1" applyBorder="1"/>
    <xf numFmtId="180" fontId="0" fillId="0" borderId="8" xfId="2" applyNumberFormat="1" applyFont="1" applyFill="1" applyBorder="1"/>
    <xf numFmtId="0" fontId="1" fillId="0" borderId="8" xfId="1" applyBorder="1" applyAlignment="1">
      <alignment horizontal="right"/>
    </xf>
    <xf numFmtId="49" fontId="1" fillId="0" borderId="9" xfId="2" applyNumberFormat="1" applyFont="1" applyFill="1" applyBorder="1" applyAlignment="1">
      <alignment horizontal="right"/>
    </xf>
    <xf numFmtId="0" fontId="1" fillId="0" borderId="1" xfId="1" applyBorder="1"/>
    <xf numFmtId="0" fontId="1" fillId="0" borderId="10" xfId="1" applyBorder="1" applyAlignment="1">
      <alignment horizontal="right"/>
    </xf>
    <xf numFmtId="49" fontId="1" fillId="0" borderId="11" xfId="2" applyNumberFormat="1" applyFont="1" applyFill="1" applyBorder="1" applyAlignment="1">
      <alignment horizontal="right"/>
    </xf>
    <xf numFmtId="166" fontId="1" fillId="0" borderId="10" xfId="2" applyNumberFormat="1" applyFont="1" applyFill="1" applyBorder="1"/>
    <xf numFmtId="180" fontId="0" fillId="0" borderId="10" xfId="2" applyNumberFormat="1" applyFont="1" applyFill="1" applyBorder="1"/>
    <xf numFmtId="49" fontId="3" fillId="0" borderId="5" xfId="2" applyNumberFormat="1" applyFont="1" applyFill="1" applyBorder="1" applyAlignment="1">
      <alignment horizontal="right"/>
    </xf>
    <xf numFmtId="180" fontId="3" fillId="0" borderId="5" xfId="2" applyNumberFormat="1" applyFont="1" applyFill="1" applyBorder="1"/>
    <xf numFmtId="0" fontId="4" fillId="0" borderId="2" xfId="1" applyFont="1" applyBorder="1" applyAlignment="1">
      <alignment horizontal="left"/>
    </xf>
    <xf numFmtId="0" fontId="1" fillId="0" borderId="12" xfId="1" applyBorder="1" applyAlignment="1">
      <alignment horizontal="right"/>
    </xf>
    <xf numFmtId="49" fontId="1" fillId="0" borderId="13" xfId="2" applyNumberFormat="1" applyFont="1" applyFill="1" applyBorder="1" applyAlignment="1">
      <alignment horizontal="right"/>
    </xf>
    <xf numFmtId="166" fontId="1" fillId="0" borderId="12" xfId="2" applyNumberFormat="1" applyFont="1" applyFill="1" applyBorder="1"/>
    <xf numFmtId="180" fontId="0" fillId="0" borderId="12" xfId="2" applyNumberFormat="1" applyFont="1" applyFill="1" applyBorder="1"/>
    <xf numFmtId="49" fontId="3" fillId="0" borderId="0" xfId="1" applyNumberFormat="1" applyFont="1" applyAlignment="1">
      <alignment horizontal="left"/>
    </xf>
    <xf numFmtId="49" fontId="3" fillId="0" borderId="4" xfId="1" applyNumberFormat="1" applyFont="1" applyBorder="1" applyAlignment="1">
      <alignment horizontal="left"/>
    </xf>
    <xf numFmtId="49" fontId="1" fillId="0" borderId="13" xfId="1" applyNumberFormat="1" applyBorder="1" applyAlignment="1">
      <alignment horizontal="right"/>
    </xf>
    <xf numFmtId="49" fontId="1" fillId="0" borderId="11" xfId="1" applyNumberFormat="1" applyBorder="1" applyAlignment="1">
      <alignment horizontal="right"/>
    </xf>
    <xf numFmtId="0" fontId="3" fillId="0" borderId="7" xfId="1" applyFont="1" applyBorder="1" applyAlignment="1">
      <alignment horizontal="left"/>
    </xf>
    <xf numFmtId="0" fontId="4" fillId="0" borderId="12" xfId="1" applyFont="1" applyBorder="1" applyAlignment="1">
      <alignment horizontal="right"/>
    </xf>
    <xf numFmtId="49" fontId="4" fillId="0" borderId="13" xfId="1" applyNumberFormat="1" applyFont="1" applyBorder="1" applyAlignment="1">
      <alignment horizontal="right"/>
    </xf>
    <xf numFmtId="0" fontId="1" fillId="0" borderId="14" xfId="1" applyBorder="1"/>
    <xf numFmtId="0" fontId="1" fillId="0" borderId="15" xfId="1" applyBorder="1" applyAlignment="1">
      <alignment horizontal="right"/>
    </xf>
    <xf numFmtId="49" fontId="1" fillId="0" borderId="16" xfId="1" applyNumberFormat="1" applyBorder="1" applyAlignment="1">
      <alignment horizontal="right"/>
    </xf>
    <xf numFmtId="166" fontId="1" fillId="0" borderId="15" xfId="2" applyNumberFormat="1" applyFont="1" applyFill="1" applyBorder="1"/>
    <xf numFmtId="180" fontId="0" fillId="0" borderId="15" xfId="2" applyNumberFormat="1" applyFont="1" applyFill="1" applyBorder="1"/>
    <xf numFmtId="180" fontId="1" fillId="0" borderId="0" xfId="2" applyNumberFormat="1" applyFont="1" applyFill="1" applyBorder="1"/>
    <xf numFmtId="165" fontId="3" fillId="0" borderId="5" xfId="2" applyFont="1" applyFill="1" applyBorder="1"/>
    <xf numFmtId="165" fontId="0" fillId="0" borderId="12" xfId="2" applyFont="1" applyFill="1" applyBorder="1"/>
    <xf numFmtId="49" fontId="1" fillId="0" borderId="9" xfId="1" applyNumberFormat="1" applyBorder="1"/>
    <xf numFmtId="49" fontId="1" fillId="0" borderId="9" xfId="1" applyNumberFormat="1" applyBorder="1" applyAlignment="1">
      <alignment horizontal="right"/>
    </xf>
    <xf numFmtId="0" fontId="3" fillId="0" borderId="17" xfId="1" applyFont="1" applyBorder="1" applyAlignment="1">
      <alignment horizontal="left"/>
    </xf>
    <xf numFmtId="0" fontId="3" fillId="0" borderId="18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20" xfId="1" applyFont="1" applyBorder="1" applyAlignment="1">
      <alignment horizontal="right"/>
    </xf>
    <xf numFmtId="49" fontId="3" fillId="0" borderId="21" xfId="1" applyNumberFormat="1" applyFont="1" applyBorder="1" applyAlignment="1">
      <alignment horizontal="right"/>
    </xf>
    <xf numFmtId="166" fontId="3" fillId="0" borderId="20" xfId="2" applyNumberFormat="1" applyFont="1" applyFill="1" applyBorder="1"/>
    <xf numFmtId="180" fontId="3" fillId="0" borderId="20" xfId="2" applyNumberFormat="1" applyFont="1" applyFill="1" applyBorder="1"/>
    <xf numFmtId="0" fontId="1" fillId="0" borderId="2" xfId="1" applyBorder="1"/>
    <xf numFmtId="0" fontId="3" fillId="0" borderId="3" xfId="1" applyFont="1" applyBorder="1"/>
    <xf numFmtId="0" fontId="3" fillId="0" borderId="8" xfId="1" applyFont="1" applyBorder="1" applyAlignment="1">
      <alignment horizontal="right"/>
    </xf>
    <xf numFmtId="49" fontId="1" fillId="0" borderId="8" xfId="1" applyNumberFormat="1" applyBorder="1"/>
    <xf numFmtId="49" fontId="3" fillId="0" borderId="20" xfId="1" applyNumberFormat="1" applyFont="1" applyBorder="1" applyAlignment="1">
      <alignment horizontal="right"/>
    </xf>
    <xf numFmtId="180" fontId="3" fillId="0" borderId="6" xfId="2" applyNumberFormat="1" applyFont="1" applyFill="1" applyBorder="1"/>
    <xf numFmtId="0" fontId="1" fillId="0" borderId="22" xfId="1" applyBorder="1" applyAlignment="1">
      <alignment horizontal="left"/>
    </xf>
    <xf numFmtId="0" fontId="4" fillId="0" borderId="2" xfId="1" applyFont="1" applyBorder="1"/>
    <xf numFmtId="0" fontId="1" fillId="0" borderId="2" xfId="1" applyBorder="1" applyAlignment="1">
      <alignment horizontal="left"/>
    </xf>
    <xf numFmtId="49" fontId="1" fillId="0" borderId="16" xfId="2" applyNumberFormat="1" applyFont="1" applyFill="1" applyBorder="1" applyAlignment="1">
      <alignment horizontal="right"/>
    </xf>
    <xf numFmtId="180" fontId="0" fillId="0" borderId="0" xfId="2" applyNumberFormat="1" applyFont="1" applyFill="1" applyBorder="1"/>
    <xf numFmtId="49" fontId="3" fillId="0" borderId="7" xfId="2" applyNumberFormat="1" applyFont="1" applyFill="1" applyBorder="1" applyAlignment="1">
      <alignment horizontal="right"/>
    </xf>
    <xf numFmtId="165" fontId="3" fillId="0" borderId="6" xfId="2" applyFont="1" applyFill="1" applyBorder="1"/>
    <xf numFmtId="0" fontId="1" fillId="0" borderId="3" xfId="1" applyBorder="1" applyAlignment="1">
      <alignment horizontal="left"/>
    </xf>
    <xf numFmtId="0" fontId="1" fillId="0" borderId="5" xfId="1" applyBorder="1" applyAlignment="1">
      <alignment horizontal="right"/>
    </xf>
    <xf numFmtId="49" fontId="1" fillId="0" borderId="5" xfId="2" applyNumberFormat="1" applyFont="1" applyFill="1" applyBorder="1" applyAlignment="1">
      <alignment horizontal="right"/>
    </xf>
    <xf numFmtId="166" fontId="1" fillId="0" borderId="5" xfId="2" applyNumberFormat="1" applyFont="1" applyFill="1" applyBorder="1"/>
    <xf numFmtId="180" fontId="0" fillId="0" borderId="5" xfId="2" applyNumberFormat="1" applyFont="1" applyFill="1" applyBorder="1"/>
    <xf numFmtId="173" fontId="1" fillId="0" borderId="8" xfId="2" applyNumberFormat="1" applyFont="1" applyFill="1" applyBorder="1" applyAlignment="1">
      <alignment horizontal="right"/>
    </xf>
    <xf numFmtId="49" fontId="1" fillId="0" borderId="8" xfId="2" applyNumberFormat="1" applyFont="1" applyFill="1" applyBorder="1" applyAlignment="1"/>
    <xf numFmtId="49" fontId="1" fillId="0" borderId="8" xfId="1" applyNumberFormat="1" applyBorder="1" applyAlignment="1">
      <alignment horizontal="right"/>
    </xf>
    <xf numFmtId="49" fontId="1" fillId="0" borderId="5" xfId="1" applyNumberFormat="1" applyBorder="1" applyAlignment="1">
      <alignment horizontal="right"/>
    </xf>
    <xf numFmtId="0" fontId="3" fillId="0" borderId="14" xfId="1" applyFont="1" applyBorder="1"/>
    <xf numFmtId="0" fontId="3" fillId="0" borderId="15" xfId="1" applyFont="1" applyBorder="1" applyAlignment="1">
      <alignment horizontal="right"/>
    </xf>
    <xf numFmtId="180" fontId="1" fillId="0" borderId="15" xfId="2" applyNumberFormat="1" applyFont="1" applyFill="1" applyBorder="1"/>
    <xf numFmtId="165" fontId="0" fillId="0" borderId="5" xfId="2" applyFont="1" applyFill="1" applyBorder="1"/>
    <xf numFmtId="0" fontId="1" fillId="0" borderId="9" xfId="2" applyNumberFormat="1" applyFont="1" applyFill="1" applyBorder="1" applyAlignment="1">
      <alignment horizontal="right"/>
    </xf>
    <xf numFmtId="0" fontId="1" fillId="0" borderId="22" xfId="1" applyBorder="1"/>
    <xf numFmtId="49" fontId="1" fillId="0" borderId="8" xfId="2" applyNumberFormat="1" applyFont="1" applyFill="1" applyBorder="1" applyAlignment="1">
      <alignment horizontal="right"/>
    </xf>
    <xf numFmtId="0" fontId="1" fillId="0" borderId="22" xfId="1" applyBorder="1" applyAlignment="1">
      <alignment horizontal="right"/>
    </xf>
    <xf numFmtId="49" fontId="1" fillId="0" borderId="12" xfId="2" applyNumberFormat="1" applyFont="1" applyFill="1" applyBorder="1" applyAlignment="1">
      <alignment horizontal="right"/>
    </xf>
    <xf numFmtId="0" fontId="3" fillId="0" borderId="4" xfId="1" applyFont="1" applyBorder="1"/>
    <xf numFmtId="0" fontId="1" fillId="0" borderId="6" xfId="1" applyBorder="1" applyAlignment="1">
      <alignment horizontal="right"/>
    </xf>
    <xf numFmtId="49" fontId="1" fillId="0" borderId="7" xfId="2" applyNumberFormat="1" applyFont="1" applyFill="1" applyBorder="1" applyAlignment="1">
      <alignment horizontal="right"/>
    </xf>
    <xf numFmtId="0" fontId="5" fillId="0" borderId="2" xfId="1" applyFont="1" applyBorder="1"/>
    <xf numFmtId="49" fontId="1" fillId="0" borderId="9" xfId="2" applyNumberFormat="1" applyFont="1" applyFill="1" applyBorder="1" applyAlignment="1">
      <alignment horizontal="center"/>
    </xf>
    <xf numFmtId="49" fontId="6" fillId="0" borderId="9" xfId="2" applyNumberFormat="1" applyFont="1" applyFill="1" applyBorder="1" applyAlignment="1">
      <alignment horizontal="right"/>
    </xf>
    <xf numFmtId="49" fontId="3" fillId="0" borderId="9" xfId="2" applyNumberFormat="1" applyFont="1" applyFill="1" applyBorder="1" applyAlignment="1">
      <alignment horizontal="right"/>
    </xf>
    <xf numFmtId="180" fontId="3" fillId="0" borderId="8" xfId="2" applyNumberFormat="1" applyFont="1" applyFill="1" applyBorder="1"/>
    <xf numFmtId="49" fontId="6" fillId="0" borderId="9" xfId="2" applyNumberFormat="1" applyFont="1" applyFill="1" applyBorder="1" applyAlignment="1">
      <alignment horizontal="center"/>
    </xf>
    <xf numFmtId="49" fontId="1" fillId="0" borderId="16" xfId="2" applyNumberFormat="1" applyFont="1" applyFill="1" applyBorder="1" applyAlignment="1">
      <alignment horizontal="center"/>
    </xf>
    <xf numFmtId="0" fontId="1" fillId="0" borderId="4" xfId="1" applyBorder="1"/>
    <xf numFmtId="166" fontId="1" fillId="0" borderId="6" xfId="2" applyNumberFormat="1" applyFont="1" applyFill="1" applyBorder="1"/>
    <xf numFmtId="0" fontId="1" fillId="0" borderId="10" xfId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49" fontId="1" fillId="0" borderId="11" xfId="1" applyNumberFormat="1" applyBorder="1" applyAlignment="1">
      <alignment horizontal="center"/>
    </xf>
    <xf numFmtId="0" fontId="1" fillId="0" borderId="23" xfId="1" applyBorder="1" applyAlignment="1">
      <alignment horizontal="center"/>
    </xf>
    <xf numFmtId="49" fontId="1" fillId="0" borderId="2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4" xfId="1" applyBorder="1" applyAlignment="1">
      <alignment horizontal="center"/>
    </xf>
    <xf numFmtId="49" fontId="1" fillId="0" borderId="25" xfId="1" applyNumberFormat="1" applyBorder="1" applyAlignment="1">
      <alignment horizontal="center"/>
    </xf>
    <xf numFmtId="0" fontId="3" fillId="0" borderId="26" xfId="1" applyFont="1" applyBorder="1"/>
    <xf numFmtId="49" fontId="4" fillId="0" borderId="13" xfId="2" applyNumberFormat="1" applyFont="1" applyFill="1" applyBorder="1" applyAlignment="1">
      <alignment horizontal="right"/>
    </xf>
    <xf numFmtId="0" fontId="4" fillId="0" borderId="10" xfId="1" applyFont="1" applyBorder="1" applyAlignment="1">
      <alignment horizontal="right"/>
    </xf>
    <xf numFmtId="49" fontId="4" fillId="0" borderId="11" xfId="2" applyNumberFormat="1" applyFont="1" applyFill="1" applyBorder="1" applyAlignment="1">
      <alignment horizontal="right"/>
    </xf>
    <xf numFmtId="0" fontId="3" fillId="0" borderId="2" xfId="1" applyFont="1" applyBorder="1"/>
    <xf numFmtId="49" fontId="1" fillId="0" borderId="15" xfId="2" applyNumberFormat="1" applyFont="1" applyFill="1" applyBorder="1" applyAlignment="1">
      <alignment horizontal="right"/>
    </xf>
    <xf numFmtId="166" fontId="1" fillId="0" borderId="22" xfId="2" applyNumberFormat="1" applyFont="1" applyFill="1" applyBorder="1"/>
    <xf numFmtId="49" fontId="1" fillId="0" borderId="22" xfId="2" applyNumberFormat="1" applyFont="1" applyFill="1" applyBorder="1" applyAlignment="1">
      <alignment horizontal="right"/>
    </xf>
    <xf numFmtId="0" fontId="1" fillId="0" borderId="1" xfId="1" applyBorder="1" applyAlignment="1">
      <alignment horizontal="left"/>
    </xf>
    <xf numFmtId="0" fontId="1" fillId="0" borderId="27" xfId="1" applyBorder="1"/>
    <xf numFmtId="0" fontId="1" fillId="0" borderId="10" xfId="1" applyBorder="1" applyAlignment="1">
      <alignment horizontal="right" wrapText="1"/>
    </xf>
    <xf numFmtId="49" fontId="1" fillId="0" borderId="10" xfId="1" applyNumberFormat="1" applyBorder="1"/>
    <xf numFmtId="0" fontId="1" fillId="0" borderId="12" xfId="1" applyBorder="1" applyAlignment="1">
      <alignment horizontal="right" wrapText="1"/>
    </xf>
    <xf numFmtId="180" fontId="1" fillId="0" borderId="8" xfId="2" applyNumberFormat="1" applyFont="1" applyFill="1" applyBorder="1"/>
    <xf numFmtId="0" fontId="1" fillId="0" borderId="28" xfId="1" applyBorder="1"/>
    <xf numFmtId="49" fontId="1" fillId="0" borderId="20" xfId="2" applyNumberFormat="1" applyFont="1" applyFill="1" applyBorder="1" applyAlignment="1">
      <alignment horizontal="right"/>
    </xf>
    <xf numFmtId="165" fontId="0" fillId="0" borderId="6" xfId="2" applyFont="1" applyFill="1" applyBorder="1"/>
    <xf numFmtId="180" fontId="0" fillId="0" borderId="6" xfId="2" applyNumberFormat="1" applyFont="1" applyFill="1" applyBorder="1"/>
    <xf numFmtId="0" fontId="5" fillId="0" borderId="5" xfId="1" applyFont="1" applyBorder="1" applyAlignment="1">
      <alignment horizontal="right"/>
    </xf>
    <xf numFmtId="0" fontId="1" fillId="0" borderId="29" xfId="1" applyBorder="1"/>
    <xf numFmtId="0" fontId="1" fillId="0" borderId="30" xfId="1" applyBorder="1" applyAlignment="1">
      <alignment horizontal="right"/>
    </xf>
    <xf numFmtId="49" fontId="1" fillId="0" borderId="17" xfId="2" applyNumberFormat="1" applyFont="1" applyFill="1" applyBorder="1" applyAlignment="1">
      <alignment horizontal="right"/>
    </xf>
    <xf numFmtId="166" fontId="1" fillId="0" borderId="30" xfId="2" applyNumberFormat="1" applyFont="1" applyFill="1" applyBorder="1"/>
    <xf numFmtId="180" fontId="0" fillId="0" borderId="30" xfId="2" applyNumberFormat="1" applyFont="1" applyFill="1" applyBorder="1"/>
    <xf numFmtId="180" fontId="1" fillId="0" borderId="5" xfId="2" applyNumberFormat="1" applyFont="1" applyFill="1" applyBorder="1"/>
    <xf numFmtId="49" fontId="5" fillId="0" borderId="5" xfId="2" applyNumberFormat="1" applyFont="1" applyFill="1" applyBorder="1" applyAlignment="1">
      <alignment horizontal="right"/>
    </xf>
    <xf numFmtId="180" fontId="0" fillId="0" borderId="20" xfId="2" applyNumberFormat="1" applyFont="1" applyFill="1" applyBorder="1"/>
    <xf numFmtId="0" fontId="1" fillId="0" borderId="31" xfId="1" applyBorder="1"/>
    <xf numFmtId="0" fontId="3" fillId="0" borderId="12" xfId="1" applyFont="1" applyBorder="1" applyAlignment="1">
      <alignment horizontal="right"/>
    </xf>
    <xf numFmtId="49" fontId="3" fillId="0" borderId="13" xfId="2" applyNumberFormat="1" applyFont="1" applyFill="1" applyBorder="1" applyAlignment="1">
      <alignment horizontal="right"/>
    </xf>
    <xf numFmtId="171" fontId="1" fillId="0" borderId="8" xfId="1" applyNumberFormat="1" applyBorder="1" applyAlignment="1">
      <alignment horizontal="right"/>
    </xf>
    <xf numFmtId="171" fontId="1" fillId="0" borderId="12" xfId="1" applyNumberFormat="1" applyBorder="1" applyAlignment="1">
      <alignment horizontal="right"/>
    </xf>
    <xf numFmtId="165" fontId="0" fillId="0" borderId="8" xfId="2" applyFont="1" applyFill="1" applyBorder="1"/>
    <xf numFmtId="166" fontId="1" fillId="0" borderId="2" xfId="2" applyNumberFormat="1" applyFont="1" applyFill="1" applyBorder="1"/>
    <xf numFmtId="164" fontId="1" fillId="0" borderId="4" xfId="1" applyNumberFormat="1" applyBorder="1"/>
    <xf numFmtId="49" fontId="3" fillId="0" borderId="5" xfId="1" applyNumberFormat="1" applyFont="1" applyBorder="1"/>
    <xf numFmtId="166" fontId="3" fillId="0" borderId="5" xfId="1" applyNumberFormat="1" applyFont="1" applyBorder="1"/>
    <xf numFmtId="164" fontId="3" fillId="0" borderId="5" xfId="2" applyNumberFormat="1" applyFont="1" applyFill="1" applyBorder="1" applyAlignment="1">
      <alignment horizontal="right"/>
    </xf>
    <xf numFmtId="49" fontId="1" fillId="0" borderId="13" xfId="1" applyNumberFormat="1" applyBorder="1" applyAlignment="1">
      <alignment horizontal="left"/>
    </xf>
    <xf numFmtId="49" fontId="1" fillId="0" borderId="2" xfId="1" applyNumberFormat="1" applyBorder="1"/>
    <xf numFmtId="166" fontId="1" fillId="0" borderId="6" xfId="1" applyNumberFormat="1" applyBorder="1"/>
    <xf numFmtId="164" fontId="1" fillId="0" borderId="32" xfId="2" applyNumberFormat="1" applyFont="1" applyFill="1" applyBorder="1" applyAlignment="1">
      <alignment horizontal="right"/>
    </xf>
    <xf numFmtId="49" fontId="1" fillId="0" borderId="9" xfId="1" applyNumberFormat="1" applyBorder="1" applyAlignment="1">
      <alignment horizontal="left"/>
    </xf>
    <xf numFmtId="49" fontId="1" fillId="0" borderId="3" xfId="2" applyNumberFormat="1" applyFont="1" applyFill="1" applyBorder="1" applyAlignment="1">
      <alignment horizontal="right"/>
    </xf>
    <xf numFmtId="166" fontId="1" fillId="0" borderId="8" xfId="1" applyNumberFormat="1" applyBorder="1"/>
    <xf numFmtId="164" fontId="1" fillId="0" borderId="8" xfId="1" applyNumberFormat="1" applyBorder="1"/>
    <xf numFmtId="49" fontId="1" fillId="0" borderId="7" xfId="1" applyNumberFormat="1" applyBorder="1" applyAlignment="1">
      <alignment horizontal="left"/>
    </xf>
    <xf numFmtId="0" fontId="1" fillId="0" borderId="11" xfId="1" applyBorder="1" applyAlignment="1">
      <alignment horizontal="right"/>
    </xf>
    <xf numFmtId="49" fontId="1" fillId="0" borderId="1" xfId="2" applyNumberFormat="1" applyFont="1" applyFill="1" applyBorder="1" applyAlignment="1">
      <alignment horizontal="right"/>
    </xf>
    <xf numFmtId="166" fontId="1" fillId="0" borderId="10" xfId="1" applyNumberFormat="1" applyBorder="1"/>
    <xf numFmtId="164" fontId="1" fillId="0" borderId="10" xfId="1" applyNumberFormat="1" applyBorder="1"/>
    <xf numFmtId="0" fontId="3" fillId="0" borderId="29" xfId="1" applyFont="1" applyBorder="1" applyAlignment="1">
      <alignment horizontal="left"/>
    </xf>
    <xf numFmtId="0" fontId="3" fillId="0" borderId="18" xfId="1" applyFont="1" applyBorder="1"/>
    <xf numFmtId="164" fontId="3" fillId="0" borderId="5" xfId="1" applyNumberFormat="1" applyFont="1" applyBorder="1"/>
    <xf numFmtId="49" fontId="3" fillId="0" borderId="21" xfId="1" applyNumberFormat="1" applyFont="1" applyBorder="1" applyAlignment="1">
      <alignment horizontal="left"/>
    </xf>
    <xf numFmtId="49" fontId="3" fillId="0" borderId="19" xfId="2" applyNumberFormat="1" applyFont="1" applyFill="1" applyBorder="1" applyAlignment="1">
      <alignment horizontal="right"/>
    </xf>
    <xf numFmtId="166" fontId="3" fillId="0" borderId="20" xfId="1" applyNumberFormat="1" applyFont="1" applyBorder="1"/>
    <xf numFmtId="164" fontId="3" fillId="0" borderId="20" xfId="1" applyNumberFormat="1" applyFont="1" applyBorder="1"/>
    <xf numFmtId="49" fontId="3" fillId="0" borderId="2" xfId="2" applyNumberFormat="1" applyFont="1" applyFill="1" applyBorder="1" applyAlignment="1">
      <alignment horizontal="right"/>
    </xf>
    <xf numFmtId="166" fontId="1" fillId="0" borderId="12" xfId="1" applyNumberFormat="1" applyBorder="1"/>
    <xf numFmtId="49" fontId="1" fillId="0" borderId="11" xfId="1" applyNumberFormat="1" applyBorder="1" applyAlignment="1">
      <alignment horizontal="left"/>
    </xf>
    <xf numFmtId="49" fontId="1" fillId="0" borderId="1" xfId="1" applyNumberFormat="1" applyBorder="1"/>
    <xf numFmtId="49" fontId="1" fillId="0" borderId="2" xfId="1" applyNumberFormat="1" applyBorder="1" applyAlignment="1">
      <alignment horizontal="right"/>
    </xf>
    <xf numFmtId="164" fontId="1" fillId="0" borderId="12" xfId="1" applyNumberFormat="1" applyBorder="1"/>
    <xf numFmtId="49" fontId="1" fillId="0" borderId="18" xfId="2" applyNumberFormat="1" applyFont="1" applyFill="1" applyBorder="1" applyAlignment="1">
      <alignment horizontal="right"/>
    </xf>
    <xf numFmtId="49" fontId="1" fillId="0" borderId="17" xfId="1" applyNumberFormat="1" applyBorder="1" applyAlignment="1">
      <alignment horizontal="left"/>
    </xf>
    <xf numFmtId="0" fontId="1" fillId="0" borderId="18" xfId="1" applyBorder="1"/>
    <xf numFmtId="0" fontId="1" fillId="0" borderId="18" xfId="1" applyBorder="1" applyAlignment="1">
      <alignment horizontal="right"/>
    </xf>
    <xf numFmtId="166" fontId="1" fillId="0" borderId="18" xfId="1" applyNumberFormat="1" applyBorder="1"/>
    <xf numFmtId="164" fontId="1" fillId="0" borderId="15" xfId="1" applyNumberFormat="1" applyBorder="1"/>
    <xf numFmtId="49" fontId="1" fillId="0" borderId="2" xfId="2" applyNumberFormat="1" applyFont="1" applyFill="1" applyBorder="1" applyAlignment="1">
      <alignment horizontal="right"/>
    </xf>
    <xf numFmtId="49" fontId="3" fillId="0" borderId="19" xfId="1" applyNumberFormat="1" applyFont="1" applyBorder="1" applyAlignment="1">
      <alignment horizontal="right"/>
    </xf>
    <xf numFmtId="49" fontId="1" fillId="0" borderId="3" xfId="1" applyNumberFormat="1" applyBorder="1" applyAlignment="1">
      <alignment horizontal="right"/>
    </xf>
    <xf numFmtId="49" fontId="1" fillId="0" borderId="3" xfId="1" applyNumberFormat="1" applyBorder="1"/>
    <xf numFmtId="49" fontId="7" fillId="0" borderId="3" xfId="2" applyNumberFormat="1" applyFont="1" applyFill="1" applyBorder="1" applyAlignment="1">
      <alignment horizontal="right"/>
    </xf>
    <xf numFmtId="49" fontId="1" fillId="0" borderId="16" xfId="1" applyNumberFormat="1" applyBorder="1" applyAlignment="1">
      <alignment horizontal="left"/>
    </xf>
    <xf numFmtId="49" fontId="1" fillId="0" borderId="14" xfId="2" applyNumberFormat="1" applyFont="1" applyFill="1" applyBorder="1" applyAlignment="1">
      <alignment horizontal="right"/>
    </xf>
    <xf numFmtId="166" fontId="1" fillId="0" borderId="15" xfId="1" applyNumberFormat="1" applyBorder="1"/>
    <xf numFmtId="49" fontId="1" fillId="0" borderId="29" xfId="2" applyNumberFormat="1" applyFont="1" applyFill="1" applyBorder="1" applyAlignment="1">
      <alignment horizontal="right"/>
    </xf>
    <xf numFmtId="166" fontId="1" fillId="0" borderId="30" xfId="1" applyNumberFormat="1" applyBorder="1"/>
    <xf numFmtId="164" fontId="1" fillId="0" borderId="6" xfId="1" applyNumberFormat="1" applyBorder="1"/>
    <xf numFmtId="166" fontId="1" fillId="0" borderId="5" xfId="1" applyNumberFormat="1" applyBorder="1"/>
    <xf numFmtId="164" fontId="1" fillId="0" borderId="5" xfId="1" applyNumberFormat="1" applyBorder="1"/>
    <xf numFmtId="0" fontId="1" fillId="0" borderId="20" xfId="1" applyBorder="1" applyAlignment="1">
      <alignment horizontal="right"/>
    </xf>
    <xf numFmtId="49" fontId="1" fillId="0" borderId="19" xfId="2" applyNumberFormat="1" applyFont="1" applyFill="1" applyBorder="1" applyAlignment="1">
      <alignment horizontal="right"/>
    </xf>
    <xf numFmtId="166" fontId="1" fillId="0" borderId="20" xfId="1" applyNumberFormat="1" applyBorder="1"/>
    <xf numFmtId="164" fontId="1" fillId="0" borderId="20" xfId="1" applyNumberFormat="1" applyBorder="1"/>
    <xf numFmtId="49" fontId="3" fillId="0" borderId="3" xfId="2" applyNumberFormat="1" applyFont="1" applyFill="1" applyBorder="1" applyAlignment="1">
      <alignment horizontal="right"/>
    </xf>
    <xf numFmtId="0" fontId="1" fillId="0" borderId="8" xfId="1" applyBorder="1"/>
    <xf numFmtId="49" fontId="1" fillId="0" borderId="22" xfId="1" applyNumberFormat="1" applyBorder="1"/>
    <xf numFmtId="49" fontId="1" fillId="0" borderId="0" xfId="1" applyNumberFormat="1" applyAlignment="1">
      <alignment horizontal="righ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1" applyFont="1"/>
    <xf numFmtId="0" fontId="12" fillId="0" borderId="0" xfId="1" applyFont="1"/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3">
    <cellStyle name="Comma 2" xfId="2" xr:uid="{F539E333-6266-487E-8675-B1C1A750D267}"/>
    <cellStyle name="Normal" xfId="0" builtinId="0"/>
    <cellStyle name="Normal 2" xfId="1" xr:uid="{20F28155-7EBA-4609-A8CE-35BDCA08401B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8" formatCode="[$£-8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$-409]#,##0.0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-* #,##0.0_-;\-* #,##0.0_-;_-* &quot;-&quot;??_-;_-@_-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[$$-409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1411</xdr:row>
      <xdr:rowOff>0</xdr:rowOff>
    </xdr:from>
    <xdr:to>
      <xdr:col>2</xdr:col>
      <xdr:colOff>133350</xdr:colOff>
      <xdr:row>1411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5A3F1-0ED5-4D1B-919F-164EA3A5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67175" y="257175"/>
          <a:ext cx="85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1411</xdr:row>
      <xdr:rowOff>0</xdr:rowOff>
    </xdr:from>
    <xdr:to>
      <xdr:col>2</xdr:col>
      <xdr:colOff>133350</xdr:colOff>
      <xdr:row>1411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049EDB-4F86-449C-B9F0-7EE6A3173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67175" y="257175"/>
          <a:ext cx="85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1411</xdr:row>
      <xdr:rowOff>0</xdr:rowOff>
    </xdr:from>
    <xdr:to>
      <xdr:col>2</xdr:col>
      <xdr:colOff>152400</xdr:colOff>
      <xdr:row>1411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CBD51D-71E3-4B55-AC58-9F32B3AE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57650" y="257175"/>
          <a:ext cx="114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1411</xdr:row>
      <xdr:rowOff>0</xdr:rowOff>
    </xdr:from>
    <xdr:to>
      <xdr:col>8</xdr:col>
      <xdr:colOff>133350</xdr:colOff>
      <xdr:row>1411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49885A-91EB-4395-B12E-C96C2B46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25125" y="257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47625</xdr:colOff>
      <xdr:row>1411</xdr:row>
      <xdr:rowOff>0</xdr:rowOff>
    </xdr:from>
    <xdr:to>
      <xdr:col>8</xdr:col>
      <xdr:colOff>133350</xdr:colOff>
      <xdr:row>1411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13252F-D285-446E-84BF-E3C619E3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25125" y="257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</xdr:colOff>
      <xdr:row>1411</xdr:row>
      <xdr:rowOff>0</xdr:rowOff>
    </xdr:from>
    <xdr:to>
      <xdr:col>8</xdr:col>
      <xdr:colOff>152400</xdr:colOff>
      <xdr:row>1411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E9909D-90A0-42E7-B585-1E78D73EB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25125" y="2571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B9F3F2-4F29-4C38-87BA-C4FEE463C052}" name="AllData" displayName="AllData" ref="A1:H1706" totalsRowShown="0" headerRowDxfId="8">
  <autoFilter ref="A1:H1706" xr:uid="{59F0ECFE-5808-475A-A29A-669EB78FD292}"/>
  <tableColumns count="8">
    <tableColumn id="1" xr3:uid="{587EBE58-9B02-4E83-9E82-AF69F9F20FF9}" name="Column1" dataDxfId="7"/>
    <tableColumn id="2" xr3:uid="{EE67EA19-8C78-43FC-AE63-9FAFC2A83783}" name="Column2" dataDxfId="6"/>
    <tableColumn id="3" xr3:uid="{11F50FCC-CD85-454F-84CC-0652EB003821}" name="Column3" dataDxfId="5"/>
    <tableColumn id="4" xr3:uid="{E69F7E48-1FD3-4BAB-AB8B-37A4163720B8}" name="Column4" dataDxfId="4"/>
    <tableColumn id="5" xr3:uid="{019AF05D-712E-429B-9197-E49B0708BA65}" name="Weight" dataDxfId="3"/>
    <tableColumn id="6" xr3:uid="{D10236DD-F310-4CEC-A3AE-586B21C0C004}" name="USD" dataDxfId="2"/>
    <tableColumn id="7" xr3:uid="{01F8AA71-55B2-4265-BF4E-6B6455B67966}" name="EURO" dataDxfId="1">
      <calculatedColumnFormula>IF(ISBLANK(F2)," ",F2*$G$3)</calculatedColumnFormula>
    </tableColumn>
    <tableColumn id="8" xr3:uid="{FBCF8DB1-B743-4987-834B-CA278F057B4A}" name="GBR" dataDxfId="0">
      <calculatedColumnFormula>IF(ISBLANK(F2)," ",F2*$H$3)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E180B-B519-4539-8042-3B1A881EE276}">
  <dimension ref="A1:M1706"/>
  <sheetViews>
    <sheetView topLeftCell="A1001" workbookViewId="0">
      <selection activeCell="A1016" sqref="A1016"/>
    </sheetView>
  </sheetViews>
  <sheetFormatPr defaultColWidth="8" defaultRowHeight="12.75" outlineLevelCol="1"/>
  <cols>
    <col min="1" max="1" width="12.625" style="244" customWidth="1"/>
    <col min="2" max="2" width="37.625" style="4" bestFit="1" customWidth="1"/>
    <col min="3" max="3" width="26.625" style="4" bestFit="1" customWidth="1"/>
    <col min="4" max="4" width="15.5" style="40" bestFit="1" customWidth="1"/>
    <col min="5" max="5" width="9.625" style="187" customWidth="1"/>
    <col min="6" max="6" width="12.125" style="188" bestFit="1" customWidth="1"/>
    <col min="7" max="7" width="8.625" style="22" bestFit="1" customWidth="1"/>
    <col min="8" max="8" width="8.625" style="23" bestFit="1" customWidth="1"/>
    <col min="9" max="9" width="5.75" style="4" hidden="1" customWidth="1" outlineLevel="1"/>
    <col min="10" max="11" width="8" style="4" hidden="1" customWidth="1" outlineLevel="1"/>
    <col min="12" max="12" width="8" style="4" collapsed="1"/>
    <col min="13" max="16384" width="8" style="4"/>
  </cols>
  <sheetData>
    <row r="1" spans="1:13" ht="20.25">
      <c r="A1" s="1" t="s">
        <v>0</v>
      </c>
      <c r="B1" s="1" t="s">
        <v>1</v>
      </c>
      <c r="C1" s="1" t="s">
        <v>2</v>
      </c>
      <c r="D1" s="1" t="s">
        <v>3</v>
      </c>
      <c r="E1" s="2" t="s">
        <v>5</v>
      </c>
      <c r="F1" s="3" t="s">
        <v>2561</v>
      </c>
      <c r="G1" s="3" t="s">
        <v>12</v>
      </c>
      <c r="H1" s="3" t="s">
        <v>13</v>
      </c>
    </row>
    <row r="2" spans="1:13" ht="20.25">
      <c r="A2" s="5" t="s">
        <v>4</v>
      </c>
      <c r="B2" s="1"/>
      <c r="C2" s="1"/>
      <c r="D2" s="1"/>
      <c r="E2" s="2" t="s">
        <v>5</v>
      </c>
      <c r="F2" s="3" t="s">
        <v>6</v>
      </c>
      <c r="G2" s="3"/>
      <c r="H2" s="3"/>
    </row>
    <row r="3" spans="1:13">
      <c r="A3" s="6"/>
      <c r="B3" s="7"/>
      <c r="C3" s="7"/>
      <c r="D3" s="7"/>
      <c r="E3" s="2"/>
      <c r="F3" s="8">
        <v>1</v>
      </c>
      <c r="G3" s="9">
        <v>0.92</v>
      </c>
      <c r="H3" s="10">
        <v>0.8</v>
      </c>
    </row>
    <row r="4" spans="1:13">
      <c r="A4" s="11" t="s">
        <v>7</v>
      </c>
      <c r="B4" s="11"/>
      <c r="C4" s="12" t="s">
        <v>8</v>
      </c>
      <c r="D4" s="13" t="s">
        <v>9</v>
      </c>
      <c r="E4" s="14" t="s">
        <v>10</v>
      </c>
      <c r="F4" s="15" t="s">
        <v>11</v>
      </c>
      <c r="G4" s="16" t="s">
        <v>12</v>
      </c>
      <c r="H4" s="17" t="s">
        <v>13</v>
      </c>
      <c r="J4" s="4" t="s">
        <v>14</v>
      </c>
      <c r="K4" s="4" t="s">
        <v>15</v>
      </c>
      <c r="L4" s="15" t="s">
        <v>16</v>
      </c>
      <c r="M4" s="18">
        <v>1</v>
      </c>
    </row>
    <row r="5" spans="1:13">
      <c r="A5" s="19" t="s">
        <v>17</v>
      </c>
      <c r="B5" s="20"/>
      <c r="C5" s="12"/>
      <c r="D5" s="13"/>
      <c r="E5" s="14"/>
      <c r="F5" s="21"/>
      <c r="L5" s="16" t="s">
        <v>12</v>
      </c>
      <c r="M5" s="18">
        <v>0.92</v>
      </c>
    </row>
    <row r="6" spans="1:13">
      <c r="A6" s="19" t="s">
        <v>18</v>
      </c>
      <c r="B6" s="4" t="s">
        <v>19</v>
      </c>
      <c r="C6" s="24" t="str">
        <f t="shared" ref="C6:C15" si="0">IF((MOD(I6,1)&gt;0),_xlfn.CONCAT("Length - ",TEXT(I6,"# ?/?''")),_xlfn.CONCAT("Length - ",TEXT(I6,"#''")))</f>
        <v>Length - 12 1/2''</v>
      </c>
      <c r="D6" s="24" t="str">
        <f>_xlfn.CONCAT(TEXT(K6,"#")," Holes")</f>
        <v>25 Holes</v>
      </c>
      <c r="E6" s="25">
        <v>25.5</v>
      </c>
      <c r="F6" s="21">
        <v>2.44</v>
      </c>
      <c r="G6" s="22">
        <f t="shared" ref="G6:G69" si="1">IF(ISBLANK(F6)," ",F6*$G$3)</f>
        <v>2.2448000000000001</v>
      </c>
      <c r="H6" s="23">
        <f t="shared" ref="H6:H69" si="2">IF(ISBLANK(F6)," ",F6*$H$3)</f>
        <v>1.952</v>
      </c>
      <c r="I6" s="26">
        <v>12.5</v>
      </c>
      <c r="K6" s="27">
        <v>25</v>
      </c>
      <c r="L6" s="17" t="s">
        <v>20</v>
      </c>
      <c r="M6" s="28">
        <v>0.8</v>
      </c>
    </row>
    <row r="7" spans="1:13">
      <c r="A7" s="19" t="s">
        <v>21</v>
      </c>
      <c r="B7" s="4" t="s">
        <v>19</v>
      </c>
      <c r="C7" s="24" t="str">
        <f t="shared" si="0"/>
        <v>Length - 9 1/2''</v>
      </c>
      <c r="D7" s="24" t="str">
        <f t="shared" ref="D7:D13" si="3">_xlfn.CONCAT(TEXT(K7,"#")," Holes")</f>
        <v>19 Holes</v>
      </c>
      <c r="E7" s="25">
        <v>19.3</v>
      </c>
      <c r="F7" s="21">
        <v>2.25</v>
      </c>
      <c r="G7" s="22">
        <f t="shared" si="1"/>
        <v>2.0700000000000003</v>
      </c>
      <c r="H7" s="23">
        <f t="shared" si="2"/>
        <v>1.8</v>
      </c>
      <c r="I7" s="26">
        <v>9.5</v>
      </c>
      <c r="J7" s="29"/>
      <c r="K7" s="27">
        <v>19</v>
      </c>
    </row>
    <row r="8" spans="1:13">
      <c r="A8" s="19" t="s">
        <v>22</v>
      </c>
      <c r="B8" s="4" t="s">
        <v>19</v>
      </c>
      <c r="C8" s="24" t="str">
        <f t="shared" si="0"/>
        <v>Length - 7 1/2''</v>
      </c>
      <c r="D8" s="24" t="str">
        <f t="shared" si="3"/>
        <v>15 Holes</v>
      </c>
      <c r="E8" s="25">
        <v>15.1</v>
      </c>
      <c r="F8" s="21">
        <v>2.0699999999999998</v>
      </c>
      <c r="G8" s="22">
        <f t="shared" si="1"/>
        <v>1.9043999999999999</v>
      </c>
      <c r="H8" s="23">
        <f t="shared" si="2"/>
        <v>1.6559999999999999</v>
      </c>
      <c r="I8" s="26">
        <v>7.5</v>
      </c>
      <c r="K8" s="27">
        <v>15</v>
      </c>
    </row>
    <row r="9" spans="1:13">
      <c r="A9" s="19" t="s">
        <v>23</v>
      </c>
      <c r="B9" s="4" t="s">
        <v>19</v>
      </c>
      <c r="C9" s="24" t="str">
        <f t="shared" si="0"/>
        <v>Length - 5 1/2''</v>
      </c>
      <c r="D9" s="24" t="str">
        <f t="shared" si="3"/>
        <v>11 Holes</v>
      </c>
      <c r="E9" s="25">
        <v>10.7</v>
      </c>
      <c r="F9" s="21">
        <v>1.34</v>
      </c>
      <c r="G9" s="22">
        <f t="shared" si="1"/>
        <v>1.2328000000000001</v>
      </c>
      <c r="H9" s="23">
        <f t="shared" si="2"/>
        <v>1.0720000000000001</v>
      </c>
      <c r="I9" s="26">
        <v>5.5</v>
      </c>
      <c r="K9" s="27">
        <v>11</v>
      </c>
      <c r="M9" s="4" t="s">
        <v>24</v>
      </c>
    </row>
    <row r="10" spans="1:13">
      <c r="A10" s="19" t="s">
        <v>25</v>
      </c>
      <c r="B10" s="4" t="s">
        <v>19</v>
      </c>
      <c r="C10" s="24" t="str">
        <f t="shared" si="0"/>
        <v>Length - 4 1/2''</v>
      </c>
      <c r="D10" s="24" t="str">
        <f t="shared" si="3"/>
        <v>9 Holes</v>
      </c>
      <c r="E10" s="25">
        <v>8.6999999999999993</v>
      </c>
      <c r="F10" s="21">
        <v>1.18</v>
      </c>
      <c r="G10" s="22">
        <f t="shared" si="1"/>
        <v>1.0855999999999999</v>
      </c>
      <c r="H10" s="23">
        <f t="shared" si="2"/>
        <v>0.94399999999999995</v>
      </c>
      <c r="I10" s="26">
        <v>4.5</v>
      </c>
      <c r="K10" s="27">
        <v>9</v>
      </c>
      <c r="M10" s="4" t="s">
        <v>26</v>
      </c>
    </row>
    <row r="11" spans="1:13">
      <c r="A11" s="19" t="s">
        <v>27</v>
      </c>
      <c r="B11" s="4" t="s">
        <v>19</v>
      </c>
      <c r="C11" s="24" t="str">
        <f t="shared" si="0"/>
        <v>Length - 3 1/2''</v>
      </c>
      <c r="D11" s="24" t="str">
        <f t="shared" si="3"/>
        <v>7 Holes</v>
      </c>
      <c r="E11" s="25">
        <v>6.9</v>
      </c>
      <c r="F11" s="21">
        <v>1.0900000000000001</v>
      </c>
      <c r="G11" s="22">
        <f t="shared" si="1"/>
        <v>1.0028000000000001</v>
      </c>
      <c r="H11" s="23">
        <f t="shared" si="2"/>
        <v>0.87200000000000011</v>
      </c>
      <c r="I11" s="30" t="s">
        <v>28</v>
      </c>
      <c r="K11" s="27">
        <v>7</v>
      </c>
      <c r="M11" s="4" t="s">
        <v>29</v>
      </c>
    </row>
    <row r="12" spans="1:13">
      <c r="A12" s="19" t="s">
        <v>30</v>
      </c>
      <c r="B12" s="4" t="s">
        <v>19</v>
      </c>
      <c r="C12" s="24" t="str">
        <f t="shared" si="0"/>
        <v>Length - 3''</v>
      </c>
      <c r="D12" s="24" t="str">
        <f t="shared" si="3"/>
        <v>6 Holes</v>
      </c>
      <c r="E12" s="25">
        <v>5.8</v>
      </c>
      <c r="F12" s="21">
        <v>0.88</v>
      </c>
      <c r="G12" s="22">
        <f t="shared" si="1"/>
        <v>0.80959999999999999</v>
      </c>
      <c r="H12" s="23">
        <f t="shared" si="2"/>
        <v>0.70400000000000007</v>
      </c>
      <c r="I12" s="26">
        <v>3</v>
      </c>
      <c r="K12" s="27">
        <v>6</v>
      </c>
      <c r="M12" s="4" t="s">
        <v>31</v>
      </c>
    </row>
    <row r="13" spans="1:13">
      <c r="A13" s="19" t="s">
        <v>32</v>
      </c>
      <c r="B13" s="4" t="s">
        <v>19</v>
      </c>
      <c r="C13" s="24" t="str">
        <f t="shared" si="0"/>
        <v>Length - 2 1/2''</v>
      </c>
      <c r="D13" s="24" t="str">
        <f t="shared" si="3"/>
        <v>5 Holes</v>
      </c>
      <c r="E13" s="25">
        <v>4.9000000000000004</v>
      </c>
      <c r="F13" s="21">
        <v>0.87</v>
      </c>
      <c r="G13" s="22">
        <f t="shared" si="1"/>
        <v>0.8004</v>
      </c>
      <c r="H13" s="23">
        <f t="shared" si="2"/>
        <v>0.69600000000000006</v>
      </c>
      <c r="I13" s="26">
        <v>2.5</v>
      </c>
      <c r="K13" s="27">
        <v>5</v>
      </c>
      <c r="M13" s="4" t="s">
        <v>33</v>
      </c>
    </row>
    <row r="14" spans="1:13">
      <c r="A14" s="19" t="s">
        <v>34</v>
      </c>
      <c r="B14" s="4" t="s">
        <v>19</v>
      </c>
      <c r="C14" s="24" t="str">
        <f t="shared" si="0"/>
        <v>Length - 2''</v>
      </c>
      <c r="D14" s="27" t="s">
        <v>35</v>
      </c>
      <c r="E14" s="25">
        <v>3.8</v>
      </c>
      <c r="F14" s="21">
        <v>0.73</v>
      </c>
      <c r="G14" s="22">
        <f t="shared" si="1"/>
        <v>0.67159999999999997</v>
      </c>
      <c r="H14" s="23">
        <f t="shared" si="2"/>
        <v>0.58399999999999996</v>
      </c>
      <c r="I14" s="26">
        <v>2</v>
      </c>
      <c r="K14" s="27" t="s">
        <v>35</v>
      </c>
      <c r="M14" s="4" t="s">
        <v>36</v>
      </c>
    </row>
    <row r="15" spans="1:13">
      <c r="A15" s="19" t="s">
        <v>37</v>
      </c>
      <c r="B15" s="4" t="s">
        <v>19</v>
      </c>
      <c r="C15" s="24" t="str">
        <f t="shared" si="0"/>
        <v>Length - 1 1/2''</v>
      </c>
      <c r="D15" s="24" t="str">
        <f>_xlfn.CONCAT(TEXT(K15,"#")," Holes")</f>
        <v>3 Holes</v>
      </c>
      <c r="E15" s="25">
        <v>2.7</v>
      </c>
      <c r="F15" s="21">
        <v>0.57999999999999996</v>
      </c>
      <c r="G15" s="22">
        <f t="shared" si="1"/>
        <v>0.53359999999999996</v>
      </c>
      <c r="H15" s="23">
        <f t="shared" si="2"/>
        <v>0.46399999999999997</v>
      </c>
      <c r="I15" s="26">
        <v>1.5</v>
      </c>
      <c r="K15" s="27">
        <v>3</v>
      </c>
      <c r="M15" s="4" t="s">
        <v>38</v>
      </c>
    </row>
    <row r="16" spans="1:13">
      <c r="A16" s="19" t="s">
        <v>17</v>
      </c>
      <c r="C16" s="26"/>
      <c r="D16" s="27"/>
      <c r="E16" s="25"/>
      <c r="F16" s="21"/>
      <c r="G16" s="22" t="str">
        <f t="shared" si="1"/>
        <v xml:space="preserve"> </v>
      </c>
      <c r="H16" s="23" t="str">
        <f t="shared" si="2"/>
        <v xml:space="preserve"> </v>
      </c>
      <c r="M16" s="4" t="s">
        <v>39</v>
      </c>
    </row>
    <row r="17" spans="1:13">
      <c r="A17" s="11" t="s">
        <v>40</v>
      </c>
      <c r="B17" s="11"/>
      <c r="C17" s="26"/>
      <c r="D17" s="27"/>
      <c r="E17" s="25"/>
      <c r="F17" s="21"/>
      <c r="G17" s="22" t="str">
        <f t="shared" si="1"/>
        <v xml:space="preserve"> </v>
      </c>
      <c r="H17" s="23" t="str">
        <f t="shared" si="2"/>
        <v xml:space="preserve"> </v>
      </c>
      <c r="M17" s="4" t="s">
        <v>41</v>
      </c>
    </row>
    <row r="18" spans="1:13">
      <c r="A18" s="19" t="s">
        <v>17</v>
      </c>
      <c r="B18" s="20"/>
      <c r="C18" s="26"/>
      <c r="D18" s="27"/>
      <c r="E18" s="25"/>
      <c r="F18" s="21"/>
      <c r="G18" s="22" t="str">
        <f t="shared" si="1"/>
        <v xml:space="preserve"> </v>
      </c>
      <c r="H18" s="23" t="str">
        <f t="shared" si="2"/>
        <v xml:space="preserve"> </v>
      </c>
      <c r="M18" s="4" t="s">
        <v>42</v>
      </c>
    </row>
    <row r="19" spans="1:13">
      <c r="A19" s="19" t="s">
        <v>43</v>
      </c>
      <c r="B19" s="4" t="s">
        <v>19</v>
      </c>
      <c r="C19" s="24" t="str">
        <f>IF((MOD(I19,1)&gt;0),_xlfn.CONCAT("Length - ",TEXT(I19,"# ?/?''")),_xlfn.CONCAT("Length - ",TEXT(I19,"#''")))</f>
        <v>Length - 2 1/2''</v>
      </c>
      <c r="D19" s="24" t="str">
        <f>_xlfn.CONCAT(TEXT(K19,"#")," Holes")</f>
        <v>5 Holes</v>
      </c>
      <c r="E19" s="25">
        <v>1.2</v>
      </c>
      <c r="F19" s="21">
        <v>0.97</v>
      </c>
      <c r="G19" s="22">
        <f t="shared" si="1"/>
        <v>0.89239999999999997</v>
      </c>
      <c r="H19" s="23">
        <f t="shared" si="2"/>
        <v>0.77600000000000002</v>
      </c>
      <c r="I19" s="26">
        <v>2.5</v>
      </c>
      <c r="K19" s="27">
        <v>5</v>
      </c>
      <c r="M19" s="4" t="s">
        <v>44</v>
      </c>
    </row>
    <row r="20" spans="1:13">
      <c r="A20" s="19" t="s">
        <v>45</v>
      </c>
      <c r="B20" s="4" t="s">
        <v>19</v>
      </c>
      <c r="C20" s="24" t="str">
        <f>IF((MOD(I20,1)&gt;0),_xlfn.CONCAT("Length - ",TEXT(I20,"# ?/?''")),_xlfn.CONCAT("Length - ",TEXT(I20,"#''")))</f>
        <v>Length - 3 1/2''</v>
      </c>
      <c r="D20" s="24" t="str">
        <f t="shared" ref="D20:D21" si="4">_xlfn.CONCAT(TEXT(K20,"#")," Holes")</f>
        <v>7 Holes</v>
      </c>
      <c r="E20" s="25">
        <v>1.65</v>
      </c>
      <c r="F20" s="21">
        <v>1.31</v>
      </c>
      <c r="G20" s="22">
        <f t="shared" si="1"/>
        <v>1.2052</v>
      </c>
      <c r="H20" s="23">
        <f t="shared" si="2"/>
        <v>1.048</v>
      </c>
      <c r="I20" s="26">
        <v>3.5</v>
      </c>
      <c r="K20" s="27">
        <v>7</v>
      </c>
      <c r="M20" s="4" t="s">
        <v>46</v>
      </c>
    </row>
    <row r="21" spans="1:13">
      <c r="A21" s="19" t="s">
        <v>47</v>
      </c>
      <c r="B21" s="4" t="s">
        <v>19</v>
      </c>
      <c r="C21" s="24" t="str">
        <f>IF((MOD(I21,1)&gt;0),_xlfn.CONCAT("Length - ",TEXT(I21,"# ?/?''")),_xlfn.CONCAT("Length - ",TEXT(I21,"#''")))</f>
        <v>Length - 4 1/2''</v>
      </c>
      <c r="D21" s="24" t="str">
        <f t="shared" si="4"/>
        <v>9 Holes</v>
      </c>
      <c r="E21" s="25">
        <v>2.15</v>
      </c>
      <c r="F21" s="21">
        <v>1.59</v>
      </c>
      <c r="G21" s="22">
        <f t="shared" si="1"/>
        <v>1.4628000000000001</v>
      </c>
      <c r="H21" s="23">
        <f t="shared" si="2"/>
        <v>1.2720000000000002</v>
      </c>
      <c r="I21" s="26">
        <v>4.5</v>
      </c>
      <c r="K21" s="27">
        <v>9</v>
      </c>
      <c r="M21" s="4" t="s">
        <v>48</v>
      </c>
    </row>
    <row r="22" spans="1:13">
      <c r="A22" s="19" t="s">
        <v>17</v>
      </c>
      <c r="C22" s="26"/>
      <c r="D22" s="27"/>
      <c r="E22" s="25"/>
      <c r="F22" s="21"/>
      <c r="G22" s="22" t="str">
        <f t="shared" si="1"/>
        <v xml:space="preserve"> </v>
      </c>
      <c r="H22" s="23" t="str">
        <f t="shared" si="2"/>
        <v xml:space="preserve"> </v>
      </c>
      <c r="M22" s="4" t="s">
        <v>49</v>
      </c>
    </row>
    <row r="23" spans="1:13">
      <c r="A23" s="11" t="s">
        <v>50</v>
      </c>
      <c r="B23" s="11"/>
      <c r="C23" s="12" t="s">
        <v>8</v>
      </c>
      <c r="D23" s="13" t="s">
        <v>9</v>
      </c>
      <c r="E23" s="31"/>
      <c r="F23" s="21"/>
      <c r="G23" s="22" t="str">
        <f t="shared" si="1"/>
        <v xml:space="preserve"> </v>
      </c>
      <c r="H23" s="23" t="str">
        <f t="shared" si="2"/>
        <v xml:space="preserve"> </v>
      </c>
      <c r="M23" s="4" t="s">
        <v>2142</v>
      </c>
    </row>
    <row r="24" spans="1:13">
      <c r="A24" s="19" t="s">
        <v>17</v>
      </c>
      <c r="B24" s="20"/>
      <c r="C24" s="12"/>
      <c r="D24" s="13"/>
      <c r="E24" s="31"/>
      <c r="F24" s="21"/>
      <c r="G24" s="22" t="str">
        <f t="shared" si="1"/>
        <v xml:space="preserve"> </v>
      </c>
      <c r="H24" s="23" t="str">
        <f t="shared" si="2"/>
        <v xml:space="preserve"> </v>
      </c>
    </row>
    <row r="25" spans="1:13">
      <c r="A25" s="19" t="s">
        <v>51</v>
      </c>
      <c r="B25" s="4" t="s">
        <v>52</v>
      </c>
      <c r="C25" s="24" t="str">
        <f t="shared" ref="C25:C37" si="5">IF((MOD(I25,1)&gt;0),_xlfn.CONCAT("Length - ",TEXT(I25,"# ?/?''")),_xlfn.CONCAT("Length - ",TEXT(I25,"#''")))</f>
        <v>Length - 24 1/2''</v>
      </c>
      <c r="D25" s="24" t="str">
        <f>_xlfn.CONCAT(TEXT(K25,"#")," Holes")</f>
        <v>49 Holes</v>
      </c>
      <c r="E25" s="25">
        <v>98.5</v>
      </c>
      <c r="F25" s="21">
        <v>10.74</v>
      </c>
      <c r="G25" s="22">
        <f t="shared" si="1"/>
        <v>9.8808000000000007</v>
      </c>
      <c r="H25" s="23">
        <f t="shared" si="2"/>
        <v>8.5920000000000005</v>
      </c>
      <c r="I25" s="26">
        <v>24.5</v>
      </c>
      <c r="K25" s="27">
        <v>49</v>
      </c>
      <c r="M25" s="4" t="s">
        <v>2299</v>
      </c>
    </row>
    <row r="26" spans="1:13">
      <c r="A26" s="19" t="s">
        <v>53</v>
      </c>
      <c r="B26" s="4" t="s">
        <v>52</v>
      </c>
      <c r="C26" s="24" t="str">
        <f t="shared" si="5"/>
        <v>Length - 18 1/2''</v>
      </c>
      <c r="D26" s="24" t="str">
        <f t="shared" ref="D26:D37" si="6">_xlfn.CONCAT(TEXT(K26,"#")," Holes")</f>
        <v>37 Holes</v>
      </c>
      <c r="E26" s="25">
        <v>76.3</v>
      </c>
      <c r="F26" s="21">
        <v>9.49</v>
      </c>
      <c r="G26" s="22">
        <f t="shared" si="1"/>
        <v>8.7308000000000003</v>
      </c>
      <c r="H26" s="23">
        <f t="shared" si="2"/>
        <v>7.5920000000000005</v>
      </c>
      <c r="I26" s="26">
        <v>18.5</v>
      </c>
      <c r="K26" s="27">
        <v>37</v>
      </c>
      <c r="M26" s="4" t="s">
        <v>2300</v>
      </c>
    </row>
    <row r="27" spans="1:13">
      <c r="A27" s="19" t="s">
        <v>54</v>
      </c>
      <c r="B27" s="4" t="s">
        <v>52</v>
      </c>
      <c r="C27" s="24" t="str">
        <f t="shared" si="5"/>
        <v>Length - 12 1/2''</v>
      </c>
      <c r="D27" s="24" t="str">
        <f t="shared" si="6"/>
        <v>25 Holes</v>
      </c>
      <c r="E27" s="25">
        <v>51</v>
      </c>
      <c r="F27" s="21">
        <v>3.69</v>
      </c>
      <c r="G27" s="22">
        <f t="shared" si="1"/>
        <v>3.3948</v>
      </c>
      <c r="H27" s="23">
        <f t="shared" si="2"/>
        <v>2.952</v>
      </c>
      <c r="I27" s="26">
        <v>12.5</v>
      </c>
      <c r="K27" s="27">
        <v>25</v>
      </c>
      <c r="M27" s="4" t="s">
        <v>2301</v>
      </c>
    </row>
    <row r="28" spans="1:13">
      <c r="A28" s="19" t="s">
        <v>55</v>
      </c>
      <c r="B28" s="4" t="s">
        <v>52</v>
      </c>
      <c r="C28" s="24" t="str">
        <f t="shared" si="5"/>
        <v>Length - 9 1/2''</v>
      </c>
      <c r="D28" s="24" t="str">
        <f t="shared" si="6"/>
        <v>19 Holes</v>
      </c>
      <c r="E28" s="25">
        <v>39.299999999999997</v>
      </c>
      <c r="F28" s="21">
        <v>3.29</v>
      </c>
      <c r="G28" s="22">
        <f t="shared" si="1"/>
        <v>3.0268000000000002</v>
      </c>
      <c r="H28" s="23">
        <f t="shared" si="2"/>
        <v>2.6320000000000001</v>
      </c>
      <c r="I28" s="26">
        <v>9.5</v>
      </c>
      <c r="K28" s="27">
        <v>19</v>
      </c>
      <c r="M28" s="4" t="s">
        <v>2302</v>
      </c>
    </row>
    <row r="29" spans="1:13">
      <c r="A29" s="19" t="s">
        <v>56</v>
      </c>
      <c r="B29" s="4" t="s">
        <v>52</v>
      </c>
      <c r="C29" s="24" t="str">
        <f t="shared" si="5"/>
        <v>Length - 7 1/2''</v>
      </c>
      <c r="D29" s="24" t="str">
        <f t="shared" si="6"/>
        <v>15 Holes</v>
      </c>
      <c r="E29" s="25">
        <v>30.8</v>
      </c>
      <c r="F29" s="21">
        <v>2.92</v>
      </c>
      <c r="G29" s="22">
        <f t="shared" si="1"/>
        <v>2.6863999999999999</v>
      </c>
      <c r="H29" s="23">
        <f t="shared" si="2"/>
        <v>2.3359999999999999</v>
      </c>
      <c r="I29" s="26">
        <v>7.5</v>
      </c>
      <c r="K29" s="27">
        <v>15</v>
      </c>
      <c r="M29" s="4" t="s">
        <v>2303</v>
      </c>
    </row>
    <row r="30" spans="1:13">
      <c r="A30" s="19" t="s">
        <v>57</v>
      </c>
      <c r="B30" s="4" t="s">
        <v>52</v>
      </c>
      <c r="C30" s="24" t="str">
        <f t="shared" si="5"/>
        <v>Length - 5 1/2''</v>
      </c>
      <c r="D30" s="24" t="str">
        <f t="shared" si="6"/>
        <v>11 Holes</v>
      </c>
      <c r="E30" s="25">
        <v>22.4</v>
      </c>
      <c r="F30" s="21">
        <v>2.69</v>
      </c>
      <c r="G30" s="22">
        <f t="shared" si="1"/>
        <v>2.4748000000000001</v>
      </c>
      <c r="H30" s="23">
        <f t="shared" si="2"/>
        <v>2.1520000000000001</v>
      </c>
      <c r="I30" s="26">
        <v>5.5</v>
      </c>
      <c r="K30" s="27">
        <v>11</v>
      </c>
    </row>
    <row r="31" spans="1:13">
      <c r="A31" s="19" t="s">
        <v>58</v>
      </c>
      <c r="B31" s="4" t="s">
        <v>52</v>
      </c>
      <c r="C31" s="24" t="str">
        <f t="shared" si="5"/>
        <v>Length - 4 1/2''</v>
      </c>
      <c r="D31" s="24" t="str">
        <f t="shared" si="6"/>
        <v>9 Holes</v>
      </c>
      <c r="E31" s="25">
        <v>17.600000000000001</v>
      </c>
      <c r="F31" s="21">
        <v>2.5</v>
      </c>
      <c r="G31" s="22">
        <f t="shared" si="1"/>
        <v>2.3000000000000003</v>
      </c>
      <c r="H31" s="23">
        <f t="shared" si="2"/>
        <v>2</v>
      </c>
      <c r="I31" s="26">
        <v>4.5</v>
      </c>
      <c r="K31" s="27">
        <v>9</v>
      </c>
    </row>
    <row r="32" spans="1:13">
      <c r="A32" s="19" t="s">
        <v>59</v>
      </c>
      <c r="B32" s="4" t="s">
        <v>52</v>
      </c>
      <c r="C32" s="24" t="str">
        <f t="shared" si="5"/>
        <v>Length - 3 1/2''</v>
      </c>
      <c r="D32" s="24" t="str">
        <f t="shared" si="6"/>
        <v>7 Holes</v>
      </c>
      <c r="E32" s="25">
        <v>13.7</v>
      </c>
      <c r="F32" s="21">
        <v>2.1800000000000002</v>
      </c>
      <c r="G32" s="22">
        <f t="shared" si="1"/>
        <v>2.0056000000000003</v>
      </c>
      <c r="H32" s="23">
        <f t="shared" si="2"/>
        <v>1.7440000000000002</v>
      </c>
      <c r="I32" s="26">
        <v>3.5</v>
      </c>
      <c r="K32" s="27">
        <v>7</v>
      </c>
    </row>
    <row r="33" spans="1:11">
      <c r="A33" s="19" t="s">
        <v>60</v>
      </c>
      <c r="B33" s="4" t="s">
        <v>52</v>
      </c>
      <c r="C33" s="24" t="str">
        <f t="shared" si="5"/>
        <v>Length - 3''</v>
      </c>
      <c r="D33" s="24" t="str">
        <f t="shared" si="6"/>
        <v>6 Holes</v>
      </c>
      <c r="E33" s="25">
        <v>12.1</v>
      </c>
      <c r="F33" s="21">
        <v>1.87</v>
      </c>
      <c r="G33" s="22">
        <f t="shared" si="1"/>
        <v>1.7204000000000002</v>
      </c>
      <c r="H33" s="23">
        <f t="shared" si="2"/>
        <v>1.4960000000000002</v>
      </c>
      <c r="I33" s="26">
        <v>3</v>
      </c>
      <c r="K33" s="27">
        <v>6</v>
      </c>
    </row>
    <row r="34" spans="1:11">
      <c r="A34" s="19" t="s">
        <v>61</v>
      </c>
      <c r="B34" s="4" t="s">
        <v>52</v>
      </c>
      <c r="C34" s="24" t="str">
        <f t="shared" si="5"/>
        <v>Length - 2 1/2''</v>
      </c>
      <c r="D34" s="24" t="str">
        <f t="shared" si="6"/>
        <v>5 Holes</v>
      </c>
      <c r="E34" s="25">
        <v>9.6</v>
      </c>
      <c r="F34" s="21">
        <v>1.55</v>
      </c>
      <c r="G34" s="22">
        <f t="shared" si="1"/>
        <v>1.4260000000000002</v>
      </c>
      <c r="H34" s="23">
        <f t="shared" si="2"/>
        <v>1.2400000000000002</v>
      </c>
      <c r="I34" s="26">
        <v>2.5</v>
      </c>
      <c r="K34" s="27">
        <v>5</v>
      </c>
    </row>
    <row r="35" spans="1:11">
      <c r="A35" s="19" t="s">
        <v>62</v>
      </c>
      <c r="B35" s="4" t="s">
        <v>52</v>
      </c>
      <c r="C35" s="24" t="str">
        <f t="shared" si="5"/>
        <v>Length - 2''</v>
      </c>
      <c r="D35" s="24" t="str">
        <f t="shared" si="6"/>
        <v>4 Holes</v>
      </c>
      <c r="E35" s="25">
        <v>7.15</v>
      </c>
      <c r="F35" s="21">
        <v>1.24</v>
      </c>
      <c r="G35" s="22">
        <f t="shared" si="1"/>
        <v>1.1408</v>
      </c>
      <c r="H35" s="23">
        <f t="shared" si="2"/>
        <v>0.99199999999999999</v>
      </c>
      <c r="I35" s="26">
        <v>2</v>
      </c>
      <c r="K35" s="27">
        <v>4</v>
      </c>
    </row>
    <row r="36" spans="1:11">
      <c r="A36" s="19" t="s">
        <v>63</v>
      </c>
      <c r="B36" s="4" t="s">
        <v>52</v>
      </c>
      <c r="C36" s="24" t="str">
        <f t="shared" si="5"/>
        <v>Length - 1 1/2''</v>
      </c>
      <c r="D36" s="24" t="str">
        <f t="shared" si="6"/>
        <v>3 Holes</v>
      </c>
      <c r="E36" s="25">
        <v>5.6</v>
      </c>
      <c r="F36" s="21">
        <v>1.08</v>
      </c>
      <c r="G36" s="22">
        <f t="shared" si="1"/>
        <v>0.99360000000000015</v>
      </c>
      <c r="H36" s="23">
        <f t="shared" si="2"/>
        <v>0.8640000000000001</v>
      </c>
      <c r="I36" s="26">
        <v>1.5</v>
      </c>
      <c r="K36" s="27">
        <v>3</v>
      </c>
    </row>
    <row r="37" spans="1:11">
      <c r="A37" s="19" t="s">
        <v>64</v>
      </c>
      <c r="B37" s="4" t="s">
        <v>52</v>
      </c>
      <c r="C37" s="24" t="str">
        <f t="shared" si="5"/>
        <v>Length - 1''</v>
      </c>
      <c r="D37" s="24" t="str">
        <f t="shared" si="6"/>
        <v>2 Holes</v>
      </c>
      <c r="E37" s="25">
        <v>3.7</v>
      </c>
      <c r="F37" s="21">
        <v>0.91</v>
      </c>
      <c r="G37" s="22">
        <f t="shared" si="1"/>
        <v>0.83720000000000006</v>
      </c>
      <c r="H37" s="23">
        <f t="shared" si="2"/>
        <v>0.72800000000000009</v>
      </c>
      <c r="I37" s="26">
        <v>1</v>
      </c>
      <c r="K37" s="27">
        <v>2</v>
      </c>
    </row>
    <row r="38" spans="1:11">
      <c r="A38" s="19" t="s">
        <v>17</v>
      </c>
      <c r="C38" s="26"/>
      <c r="D38" s="27"/>
      <c r="E38" s="25"/>
      <c r="F38" s="21"/>
      <c r="G38" s="22" t="str">
        <f t="shared" si="1"/>
        <v xml:space="preserve"> </v>
      </c>
      <c r="H38" s="23" t="str">
        <f t="shared" si="2"/>
        <v xml:space="preserve"> </v>
      </c>
    </row>
    <row r="39" spans="1:11">
      <c r="A39" s="11" t="s">
        <v>65</v>
      </c>
      <c r="B39" s="11"/>
      <c r="C39" s="12"/>
      <c r="D39" s="32"/>
      <c r="E39" s="31"/>
      <c r="F39" s="21"/>
      <c r="G39" s="22" t="str">
        <f t="shared" si="1"/>
        <v xml:space="preserve"> </v>
      </c>
      <c r="H39" s="23" t="str">
        <f t="shared" si="2"/>
        <v xml:space="preserve"> </v>
      </c>
    </row>
    <row r="40" spans="1:11">
      <c r="A40" s="19" t="s">
        <v>17</v>
      </c>
      <c r="B40" s="20"/>
      <c r="C40" s="12"/>
      <c r="D40" s="32"/>
      <c r="E40" s="31"/>
      <c r="F40" s="21"/>
      <c r="G40" s="22" t="str">
        <f t="shared" si="1"/>
        <v xml:space="preserve"> </v>
      </c>
      <c r="H40" s="23" t="str">
        <f t="shared" si="2"/>
        <v xml:space="preserve"> </v>
      </c>
    </row>
    <row r="41" spans="1:11">
      <c r="A41" s="19" t="s">
        <v>66</v>
      </c>
      <c r="B41" s="4" t="s">
        <v>67</v>
      </c>
      <c r="C41" s="26"/>
      <c r="D41" s="27"/>
      <c r="E41" s="25">
        <v>1</v>
      </c>
      <c r="F41" s="21">
        <v>0.14000000000000001</v>
      </c>
      <c r="G41" s="22">
        <f t="shared" si="1"/>
        <v>0.12880000000000003</v>
      </c>
      <c r="H41" s="23">
        <f t="shared" si="2"/>
        <v>0.11200000000000002</v>
      </c>
    </row>
    <row r="42" spans="1:11">
      <c r="A42" s="19" t="s">
        <v>68</v>
      </c>
      <c r="B42" s="4" t="s">
        <v>69</v>
      </c>
      <c r="C42" s="26"/>
      <c r="D42" s="27" t="s">
        <v>70</v>
      </c>
      <c r="E42" s="25">
        <v>2.85</v>
      </c>
      <c r="F42" s="21">
        <v>0.71</v>
      </c>
      <c r="G42" s="22">
        <f t="shared" si="1"/>
        <v>0.6532</v>
      </c>
      <c r="H42" s="23">
        <f t="shared" si="2"/>
        <v>0.56799999999999995</v>
      </c>
    </row>
    <row r="43" spans="1:11">
      <c r="A43" s="19" t="s">
        <v>71</v>
      </c>
      <c r="B43" s="4" t="s">
        <v>69</v>
      </c>
      <c r="C43" s="26"/>
      <c r="D43" s="27" t="s">
        <v>72</v>
      </c>
      <c r="E43" s="25">
        <v>4.8499999999999996</v>
      </c>
      <c r="F43" s="21">
        <v>0.99</v>
      </c>
      <c r="G43" s="22">
        <f t="shared" si="1"/>
        <v>0.91080000000000005</v>
      </c>
      <c r="H43" s="23">
        <f t="shared" si="2"/>
        <v>0.79200000000000004</v>
      </c>
    </row>
    <row r="44" spans="1:11">
      <c r="A44" s="19" t="s">
        <v>73</v>
      </c>
      <c r="B44" s="4" t="s">
        <v>74</v>
      </c>
      <c r="C44" s="26"/>
      <c r="D44" s="27" t="s">
        <v>75</v>
      </c>
      <c r="E44" s="25">
        <v>1</v>
      </c>
      <c r="F44" s="21">
        <v>0.17</v>
      </c>
      <c r="G44" s="22">
        <f t="shared" si="1"/>
        <v>0.15640000000000001</v>
      </c>
      <c r="H44" s="23">
        <f t="shared" si="2"/>
        <v>0.13600000000000001</v>
      </c>
    </row>
    <row r="45" spans="1:11">
      <c r="A45" s="19" t="s">
        <v>76</v>
      </c>
      <c r="B45" s="4" t="s">
        <v>74</v>
      </c>
      <c r="C45" s="26"/>
      <c r="D45" s="27" t="s">
        <v>77</v>
      </c>
      <c r="E45" s="25">
        <v>3.7</v>
      </c>
      <c r="F45" s="21">
        <v>0.85</v>
      </c>
      <c r="G45" s="22">
        <f t="shared" si="1"/>
        <v>0.78200000000000003</v>
      </c>
      <c r="H45" s="23">
        <f t="shared" si="2"/>
        <v>0.68</v>
      </c>
    </row>
    <row r="46" spans="1:11">
      <c r="A46" s="19" t="s">
        <v>78</v>
      </c>
      <c r="B46" s="4" t="s">
        <v>74</v>
      </c>
      <c r="C46" s="26"/>
      <c r="D46" s="27" t="s">
        <v>79</v>
      </c>
      <c r="E46" s="25">
        <v>2.7</v>
      </c>
      <c r="F46" s="21">
        <v>0.7</v>
      </c>
      <c r="G46" s="22">
        <f t="shared" si="1"/>
        <v>0.64400000000000002</v>
      </c>
      <c r="H46" s="23">
        <f t="shared" si="2"/>
        <v>0.55999999999999994</v>
      </c>
    </row>
    <row r="47" spans="1:11">
      <c r="A47" s="19" t="s">
        <v>80</v>
      </c>
      <c r="B47" s="4" t="s">
        <v>81</v>
      </c>
      <c r="C47" s="26"/>
      <c r="D47" s="27" t="s">
        <v>75</v>
      </c>
      <c r="E47" s="25">
        <v>1</v>
      </c>
      <c r="F47" s="21">
        <v>0.17</v>
      </c>
      <c r="G47" s="22">
        <f t="shared" si="1"/>
        <v>0.15640000000000001</v>
      </c>
      <c r="H47" s="23">
        <f t="shared" si="2"/>
        <v>0.13600000000000001</v>
      </c>
    </row>
    <row r="48" spans="1:11">
      <c r="A48" s="19" t="s">
        <v>82</v>
      </c>
      <c r="B48" s="4" t="s">
        <v>81</v>
      </c>
      <c r="C48" s="26"/>
      <c r="D48" s="27" t="s">
        <v>79</v>
      </c>
      <c r="E48" s="25">
        <v>2.7</v>
      </c>
      <c r="F48" s="21">
        <v>0.7</v>
      </c>
      <c r="G48" s="22">
        <f t="shared" si="1"/>
        <v>0.64400000000000002</v>
      </c>
      <c r="H48" s="23">
        <f t="shared" si="2"/>
        <v>0.55999999999999994</v>
      </c>
    </row>
    <row r="49" spans="1:9">
      <c r="A49" s="19" t="s">
        <v>17</v>
      </c>
      <c r="C49" s="26"/>
      <c r="D49" s="27"/>
      <c r="E49" s="25"/>
      <c r="F49" s="21"/>
      <c r="G49" s="22" t="str">
        <f t="shared" si="1"/>
        <v xml:space="preserve"> </v>
      </c>
      <c r="H49" s="23" t="str">
        <f t="shared" si="2"/>
        <v xml:space="preserve"> </v>
      </c>
    </row>
    <row r="50" spans="1:9">
      <c r="A50" s="11" t="s">
        <v>83</v>
      </c>
      <c r="B50" s="11"/>
      <c r="C50" s="12"/>
      <c r="D50" s="32"/>
      <c r="E50" s="31"/>
      <c r="F50" s="21"/>
      <c r="G50" s="22" t="str">
        <f t="shared" si="1"/>
        <v xml:space="preserve"> </v>
      </c>
      <c r="H50" s="23" t="str">
        <f t="shared" si="2"/>
        <v xml:space="preserve"> </v>
      </c>
    </row>
    <row r="51" spans="1:9">
      <c r="A51" s="19" t="s">
        <v>17</v>
      </c>
      <c r="B51" s="20"/>
      <c r="C51" s="12"/>
      <c r="D51" s="32"/>
      <c r="E51" s="31"/>
      <c r="F51" s="21"/>
      <c r="G51" s="22" t="str">
        <f t="shared" si="1"/>
        <v xml:space="preserve"> </v>
      </c>
      <c r="H51" s="23" t="str">
        <f t="shared" si="2"/>
        <v xml:space="preserve"> </v>
      </c>
    </row>
    <row r="52" spans="1:9">
      <c r="A52" s="19" t="s">
        <v>84</v>
      </c>
      <c r="B52" s="4" t="s">
        <v>85</v>
      </c>
      <c r="C52" s="24" t="str">
        <f t="shared" ref="C52:C64" si="7">IF((MOD(I52,1)&gt;0),_xlfn.CONCAT("Length - ",TEXT(I52,"# ?/?''")),_xlfn.CONCAT("Length - ",TEXT(I52,"#''")))</f>
        <v>Length - 11 1/2''</v>
      </c>
      <c r="D52" s="27"/>
      <c r="E52" s="25">
        <v>41.5</v>
      </c>
      <c r="F52" s="21">
        <v>4.2300000000000004</v>
      </c>
      <c r="G52" s="22">
        <f t="shared" si="1"/>
        <v>3.8916000000000004</v>
      </c>
      <c r="H52" s="23">
        <f t="shared" si="2"/>
        <v>3.3840000000000003</v>
      </c>
      <c r="I52" s="26">
        <v>11.5</v>
      </c>
    </row>
    <row r="53" spans="1:9">
      <c r="A53" s="19" t="s">
        <v>86</v>
      </c>
      <c r="B53" s="4" t="s">
        <v>85</v>
      </c>
      <c r="C53" s="24" t="str">
        <f t="shared" si="7"/>
        <v>Length - 8''</v>
      </c>
      <c r="D53" s="27"/>
      <c r="E53" s="25">
        <v>29.3</v>
      </c>
      <c r="F53" s="21">
        <v>2.87</v>
      </c>
      <c r="G53" s="22">
        <f t="shared" si="1"/>
        <v>2.6404000000000001</v>
      </c>
      <c r="H53" s="23">
        <f t="shared" si="2"/>
        <v>2.2960000000000003</v>
      </c>
      <c r="I53" s="26">
        <v>8</v>
      </c>
    </row>
    <row r="54" spans="1:9">
      <c r="A54" s="19" t="s">
        <v>87</v>
      </c>
      <c r="B54" s="4" t="s">
        <v>85</v>
      </c>
      <c r="C54" s="24" t="str">
        <f t="shared" si="7"/>
        <v>Length - 6 1/2''</v>
      </c>
      <c r="D54" s="27"/>
      <c r="E54" s="25">
        <v>20.399999999999999</v>
      </c>
      <c r="F54" s="21">
        <v>2.37</v>
      </c>
      <c r="G54" s="22">
        <f t="shared" si="1"/>
        <v>2.1804000000000001</v>
      </c>
      <c r="H54" s="23">
        <f t="shared" si="2"/>
        <v>1.8960000000000001</v>
      </c>
      <c r="I54" s="26">
        <v>6.5</v>
      </c>
    </row>
    <row r="55" spans="1:9">
      <c r="A55" s="19" t="s">
        <v>88</v>
      </c>
      <c r="B55" s="4" t="s">
        <v>85</v>
      </c>
      <c r="C55" s="24" t="str">
        <f t="shared" si="7"/>
        <v>Length - 5 1/2''</v>
      </c>
      <c r="D55" s="27"/>
      <c r="E55" s="25">
        <v>16.7</v>
      </c>
      <c r="F55" s="21">
        <v>2.15</v>
      </c>
      <c r="G55" s="22">
        <f t="shared" si="1"/>
        <v>1.978</v>
      </c>
      <c r="H55" s="23">
        <f t="shared" si="2"/>
        <v>1.72</v>
      </c>
      <c r="I55" s="26">
        <v>5.5</v>
      </c>
    </row>
    <row r="56" spans="1:9">
      <c r="A56" s="19" t="s">
        <v>89</v>
      </c>
      <c r="B56" s="4" t="s">
        <v>85</v>
      </c>
      <c r="C56" s="24" t="str">
        <f t="shared" si="7"/>
        <v>Length - 5''</v>
      </c>
      <c r="D56" s="27"/>
      <c r="E56" s="25">
        <v>14.15</v>
      </c>
      <c r="F56" s="21">
        <v>1.95</v>
      </c>
      <c r="G56" s="22">
        <f t="shared" si="1"/>
        <v>1.794</v>
      </c>
      <c r="H56" s="23">
        <f t="shared" si="2"/>
        <v>1.56</v>
      </c>
      <c r="I56" s="26">
        <v>5</v>
      </c>
    </row>
    <row r="57" spans="1:9">
      <c r="A57" s="19" t="s">
        <v>90</v>
      </c>
      <c r="B57" s="4" t="s">
        <v>85</v>
      </c>
      <c r="C57" s="24" t="str">
        <f t="shared" si="7"/>
        <v>Length - 4 1/2''</v>
      </c>
      <c r="D57" s="27"/>
      <c r="E57" s="25">
        <v>12.9</v>
      </c>
      <c r="F57" s="21">
        <v>1.82</v>
      </c>
      <c r="G57" s="22">
        <f t="shared" si="1"/>
        <v>1.6744000000000001</v>
      </c>
      <c r="H57" s="23">
        <f t="shared" si="2"/>
        <v>1.4560000000000002</v>
      </c>
      <c r="I57" s="26">
        <v>4.5</v>
      </c>
    </row>
    <row r="58" spans="1:9">
      <c r="A58" s="19" t="s">
        <v>91</v>
      </c>
      <c r="B58" s="4" t="s">
        <v>85</v>
      </c>
      <c r="C58" s="24" t="str">
        <f t="shared" si="7"/>
        <v>Length - 4''</v>
      </c>
      <c r="D58" s="27"/>
      <c r="E58" s="25">
        <v>11.6</v>
      </c>
      <c r="F58" s="21">
        <v>1.66</v>
      </c>
      <c r="G58" s="22">
        <f t="shared" si="1"/>
        <v>1.5271999999999999</v>
      </c>
      <c r="H58" s="23">
        <f t="shared" si="2"/>
        <v>1.3280000000000001</v>
      </c>
      <c r="I58" s="26">
        <v>4</v>
      </c>
    </row>
    <row r="59" spans="1:9">
      <c r="A59" s="19" t="s">
        <v>92</v>
      </c>
      <c r="B59" s="4" t="s">
        <v>85</v>
      </c>
      <c r="C59" s="24" t="str">
        <f t="shared" si="7"/>
        <v>Length - 3 1/2''</v>
      </c>
      <c r="D59" s="27"/>
      <c r="E59" s="25">
        <v>10.3</v>
      </c>
      <c r="F59" s="21">
        <v>1.5</v>
      </c>
      <c r="G59" s="22">
        <f t="shared" si="1"/>
        <v>1.3800000000000001</v>
      </c>
      <c r="H59" s="23">
        <f t="shared" si="2"/>
        <v>1.2000000000000002</v>
      </c>
      <c r="I59" s="26">
        <v>3.5</v>
      </c>
    </row>
    <row r="60" spans="1:9">
      <c r="A60" s="19" t="s">
        <v>93</v>
      </c>
      <c r="B60" s="4" t="s">
        <v>85</v>
      </c>
      <c r="C60" s="24" t="str">
        <f t="shared" si="7"/>
        <v>Length - 2 1/2''</v>
      </c>
      <c r="D60" s="27"/>
      <c r="E60" s="25">
        <v>7.7</v>
      </c>
      <c r="F60" s="21">
        <v>1.22</v>
      </c>
      <c r="G60" s="22">
        <f t="shared" si="1"/>
        <v>1.1224000000000001</v>
      </c>
      <c r="H60" s="23">
        <f t="shared" si="2"/>
        <v>0.97599999999999998</v>
      </c>
      <c r="I60" s="26">
        <v>2.5</v>
      </c>
    </row>
    <row r="61" spans="1:9">
      <c r="A61" s="19" t="s">
        <v>94</v>
      </c>
      <c r="B61" s="4" t="s">
        <v>85</v>
      </c>
      <c r="C61" s="24" t="str">
        <f t="shared" si="7"/>
        <v>Length - 3''</v>
      </c>
      <c r="D61" s="27"/>
      <c r="E61" s="25">
        <v>9.1</v>
      </c>
      <c r="F61" s="21">
        <v>1.32</v>
      </c>
      <c r="G61" s="22">
        <f t="shared" si="1"/>
        <v>1.2144000000000001</v>
      </c>
      <c r="H61" s="23">
        <f t="shared" si="2"/>
        <v>1.056</v>
      </c>
      <c r="I61" s="26">
        <v>3</v>
      </c>
    </row>
    <row r="62" spans="1:9">
      <c r="A62" s="19" t="s">
        <v>95</v>
      </c>
      <c r="B62" s="4" t="s">
        <v>85</v>
      </c>
      <c r="C62" s="24" t="str">
        <f t="shared" si="7"/>
        <v>Length - 2''</v>
      </c>
      <c r="D62" s="27"/>
      <c r="E62" s="25">
        <v>5.2</v>
      </c>
      <c r="F62" s="21">
        <v>1.06</v>
      </c>
      <c r="G62" s="22">
        <f t="shared" si="1"/>
        <v>0.97520000000000007</v>
      </c>
      <c r="H62" s="23">
        <f t="shared" si="2"/>
        <v>0.84800000000000009</v>
      </c>
      <c r="I62" s="26">
        <v>2</v>
      </c>
    </row>
    <row r="63" spans="1:9">
      <c r="A63" s="19" t="s">
        <v>96</v>
      </c>
      <c r="B63" s="4" t="s">
        <v>85</v>
      </c>
      <c r="C63" s="24" t="str">
        <f t="shared" si="7"/>
        <v>Length - 1 1/2''</v>
      </c>
      <c r="D63" s="27"/>
      <c r="E63" s="25">
        <v>3.85</v>
      </c>
      <c r="F63" s="21">
        <v>0.93</v>
      </c>
      <c r="G63" s="22">
        <f t="shared" si="1"/>
        <v>0.85560000000000003</v>
      </c>
      <c r="H63" s="23">
        <f t="shared" si="2"/>
        <v>0.74400000000000011</v>
      </c>
      <c r="I63" s="26">
        <v>1.5</v>
      </c>
    </row>
    <row r="64" spans="1:9">
      <c r="A64" s="19" t="s">
        <v>97</v>
      </c>
      <c r="B64" s="4" t="s">
        <v>85</v>
      </c>
      <c r="C64" s="24" t="str">
        <f t="shared" si="7"/>
        <v>Length - 1''</v>
      </c>
      <c r="D64" s="27"/>
      <c r="E64" s="25">
        <v>2.6</v>
      </c>
      <c r="F64" s="21">
        <v>0.77</v>
      </c>
      <c r="G64" s="22">
        <f t="shared" si="1"/>
        <v>0.70840000000000003</v>
      </c>
      <c r="H64" s="23">
        <f t="shared" si="2"/>
        <v>0.6160000000000001</v>
      </c>
      <c r="I64" s="26">
        <v>1</v>
      </c>
    </row>
    <row r="65" spans="1:9">
      <c r="A65" s="19" t="s">
        <v>17</v>
      </c>
      <c r="C65" s="33"/>
      <c r="D65" s="27"/>
      <c r="E65" s="25"/>
      <c r="F65" s="21"/>
      <c r="G65" s="22" t="str">
        <f t="shared" si="1"/>
        <v xml:space="preserve"> </v>
      </c>
      <c r="H65" s="23" t="str">
        <f t="shared" si="2"/>
        <v xml:space="preserve"> </v>
      </c>
    </row>
    <row r="66" spans="1:9">
      <c r="A66" s="11" t="s">
        <v>98</v>
      </c>
      <c r="B66" s="11"/>
      <c r="C66" s="34"/>
      <c r="D66" s="32"/>
      <c r="E66" s="31"/>
      <c r="F66" s="21"/>
      <c r="G66" s="22" t="str">
        <f t="shared" si="1"/>
        <v xml:space="preserve"> </v>
      </c>
      <c r="H66" s="23" t="str">
        <f t="shared" si="2"/>
        <v xml:space="preserve"> </v>
      </c>
    </row>
    <row r="67" spans="1:9">
      <c r="A67" s="19" t="s">
        <v>17</v>
      </c>
      <c r="B67" s="20"/>
      <c r="C67" s="34"/>
      <c r="D67" s="32"/>
      <c r="E67" s="31"/>
      <c r="F67" s="21"/>
      <c r="G67" s="22" t="str">
        <f t="shared" si="1"/>
        <v xml:space="preserve"> </v>
      </c>
      <c r="H67" s="23" t="str">
        <f t="shared" si="2"/>
        <v xml:space="preserve"> </v>
      </c>
    </row>
    <row r="68" spans="1:9">
      <c r="A68" s="19" t="s">
        <v>99</v>
      </c>
      <c r="B68" s="35" t="s">
        <v>100</v>
      </c>
      <c r="C68" s="24" t="str">
        <f>IF((MOD(I68,1)&gt;0),_xlfn.CONCAT("Length - ",TEXT(I68,"# ?/?''")),_xlfn.CONCAT("Length - ",TEXT(I68,"#''")))</f>
        <v>Length - 5''</v>
      </c>
      <c r="D68" s="27" t="s">
        <v>101</v>
      </c>
      <c r="E68" s="25">
        <v>17.2</v>
      </c>
      <c r="F68" s="21">
        <v>2.74</v>
      </c>
      <c r="G68" s="22">
        <f t="shared" si="1"/>
        <v>2.5208000000000004</v>
      </c>
      <c r="H68" s="23">
        <f t="shared" si="2"/>
        <v>2.1920000000000002</v>
      </c>
      <c r="I68" s="26">
        <v>5</v>
      </c>
    </row>
    <row r="69" spans="1:9">
      <c r="A69" s="19" t="s">
        <v>102</v>
      </c>
      <c r="B69" s="4" t="s">
        <v>103</v>
      </c>
      <c r="C69" s="24" t="str">
        <f>IF((MOD(I69,1)&gt;0),_xlfn.CONCAT("Length - ",TEXT(I69,"# ?/?''")),_xlfn.CONCAT("Length - ",TEXT(I69,"#''")))</f>
        <v>Length - 3 1/2''</v>
      </c>
      <c r="D69" s="27" t="s">
        <v>101</v>
      </c>
      <c r="E69" s="25">
        <v>18</v>
      </c>
      <c r="F69" s="21">
        <v>3.62</v>
      </c>
      <c r="G69" s="22">
        <f t="shared" si="1"/>
        <v>3.3304</v>
      </c>
      <c r="H69" s="23">
        <f t="shared" si="2"/>
        <v>2.8960000000000004</v>
      </c>
      <c r="I69" s="26">
        <v>3.5</v>
      </c>
    </row>
    <row r="70" spans="1:9">
      <c r="A70" s="19" t="s">
        <v>104</v>
      </c>
      <c r="B70" s="4" t="s">
        <v>103</v>
      </c>
      <c r="C70" s="24" t="str">
        <f>IF((MOD(I70,1)&gt;0),_xlfn.CONCAT("Length - ",TEXT(I70,"# ?/?''")),_xlfn.CONCAT("Length - ",TEXT(I70,"#''")))</f>
        <v>Length - 5''</v>
      </c>
      <c r="D70" s="27" t="s">
        <v>101</v>
      </c>
      <c r="E70" s="25">
        <v>21</v>
      </c>
      <c r="F70" s="21">
        <v>4.5599999999999996</v>
      </c>
      <c r="G70" s="22">
        <f t="shared" ref="G70:G133" si="8">IF(ISBLANK(F70)," ",F70*$G$3)</f>
        <v>4.1951999999999998</v>
      </c>
      <c r="H70" s="23">
        <f t="shared" ref="H70:H133" si="9">IF(ISBLANK(F70)," ",F70*$H$3)</f>
        <v>3.6479999999999997</v>
      </c>
      <c r="I70" s="26">
        <v>5</v>
      </c>
    </row>
    <row r="71" spans="1:9">
      <c r="A71" s="19" t="s">
        <v>105</v>
      </c>
      <c r="B71" s="4" t="s">
        <v>100</v>
      </c>
      <c r="C71" s="24" t="str">
        <f>IF((MOD(I71,1)&gt;0),_xlfn.CONCAT("Length - ",TEXT(I71,"# ?/?''")),_xlfn.CONCAT("Length - ",TEXT(I71,"#''")))</f>
        <v>Length - 3''</v>
      </c>
      <c r="D71" s="27" t="s">
        <v>101</v>
      </c>
      <c r="E71" s="25">
        <v>13.9</v>
      </c>
      <c r="F71" s="21">
        <v>1.83</v>
      </c>
      <c r="G71" s="22">
        <f t="shared" si="8"/>
        <v>1.6836000000000002</v>
      </c>
      <c r="H71" s="23">
        <f t="shared" si="9"/>
        <v>1.4640000000000002</v>
      </c>
      <c r="I71" s="26">
        <v>3</v>
      </c>
    </row>
    <row r="72" spans="1:9">
      <c r="A72" s="19" t="s">
        <v>17</v>
      </c>
      <c r="C72" s="26"/>
      <c r="D72" s="27"/>
      <c r="E72" s="25"/>
      <c r="F72" s="21"/>
      <c r="G72" s="22" t="str">
        <f t="shared" si="8"/>
        <v xml:space="preserve"> </v>
      </c>
      <c r="H72" s="23" t="str">
        <f t="shared" si="9"/>
        <v xml:space="preserve"> </v>
      </c>
    </row>
    <row r="73" spans="1:9">
      <c r="A73" s="11" t="s">
        <v>106</v>
      </c>
      <c r="B73" s="11"/>
      <c r="C73" s="12" t="s">
        <v>107</v>
      </c>
      <c r="D73" s="32" t="s">
        <v>9</v>
      </c>
      <c r="E73" s="31"/>
      <c r="F73" s="21"/>
      <c r="G73" s="22" t="str">
        <f t="shared" si="8"/>
        <v xml:space="preserve"> </v>
      </c>
      <c r="H73" s="23" t="str">
        <f t="shared" si="9"/>
        <v xml:space="preserve"> </v>
      </c>
    </row>
    <row r="74" spans="1:9">
      <c r="A74" s="19" t="s">
        <v>17</v>
      </c>
      <c r="B74" s="36"/>
      <c r="C74" s="12"/>
      <c r="D74" s="32"/>
      <c r="E74" s="31"/>
      <c r="F74" s="21"/>
      <c r="G74" s="22" t="str">
        <f t="shared" si="8"/>
        <v xml:space="preserve"> </v>
      </c>
      <c r="H74" s="23" t="str">
        <f t="shared" si="9"/>
        <v xml:space="preserve"> </v>
      </c>
    </row>
    <row r="75" spans="1:9">
      <c r="A75" s="19" t="s">
        <v>108</v>
      </c>
      <c r="B75" s="4" t="s">
        <v>109</v>
      </c>
      <c r="C75" s="24" t="str">
        <f>IF((MOD(I75,1)&gt;0),_xlfn.CONCAT("Diameter - ",TEXT(I75,"# ?/?''")),_xlfn.CONCAT("Diameter - ",TEXT(I75,"#''")))</f>
        <v>Diameter - 3''</v>
      </c>
      <c r="D75" s="27"/>
      <c r="E75" s="25">
        <v>150</v>
      </c>
      <c r="F75" s="21">
        <v>24.43</v>
      </c>
      <c r="G75" s="22">
        <f t="shared" si="8"/>
        <v>22.4756</v>
      </c>
      <c r="H75" s="23">
        <f t="shared" si="9"/>
        <v>19.544</v>
      </c>
      <c r="I75" s="26">
        <v>3</v>
      </c>
    </row>
    <row r="76" spans="1:9">
      <c r="A76" s="19" t="s">
        <v>110</v>
      </c>
      <c r="B76" s="4" t="s">
        <v>111</v>
      </c>
      <c r="C76" s="24" t="str">
        <f t="shared" ref="C76:C89" si="10">IF((MOD(I76,1)&gt;0),_xlfn.CONCAT("Diameter - ",TEXT(I76,"# ?/?''")),_xlfn.CONCAT("Diameter - ",TEXT(I76,"#''")))</f>
        <v>Diameter - 3''</v>
      </c>
      <c r="D76" s="27"/>
      <c r="E76" s="25">
        <v>57.8</v>
      </c>
      <c r="F76" s="21">
        <v>8.14</v>
      </c>
      <c r="G76" s="22">
        <f t="shared" si="8"/>
        <v>7.4888000000000012</v>
      </c>
      <c r="H76" s="23">
        <f t="shared" si="9"/>
        <v>6.5120000000000005</v>
      </c>
      <c r="I76" s="26">
        <v>3</v>
      </c>
    </row>
    <row r="77" spans="1:9">
      <c r="A77" s="19" t="s">
        <v>112</v>
      </c>
      <c r="B77" s="4" t="s">
        <v>111</v>
      </c>
      <c r="C77" s="24" t="str">
        <f t="shared" si="10"/>
        <v>Diameter - 6''</v>
      </c>
      <c r="D77" s="27"/>
      <c r="E77" s="25">
        <v>182</v>
      </c>
      <c r="F77" s="21">
        <v>29.28</v>
      </c>
      <c r="G77" s="22">
        <f t="shared" si="8"/>
        <v>26.937600000000003</v>
      </c>
      <c r="H77" s="23">
        <f t="shared" si="9"/>
        <v>23.424000000000003</v>
      </c>
      <c r="I77" s="26">
        <v>6</v>
      </c>
    </row>
    <row r="78" spans="1:9">
      <c r="A78" s="19" t="s">
        <v>113</v>
      </c>
      <c r="B78" s="4" t="s">
        <v>114</v>
      </c>
      <c r="C78" s="24" t="str">
        <f t="shared" si="10"/>
        <v>Diameter - 6''</v>
      </c>
      <c r="D78" s="27"/>
      <c r="E78" s="25">
        <v>87.5</v>
      </c>
      <c r="F78" s="21">
        <v>14</v>
      </c>
      <c r="G78" s="22">
        <f t="shared" si="8"/>
        <v>12.88</v>
      </c>
      <c r="H78" s="23">
        <f t="shared" si="9"/>
        <v>11.200000000000001</v>
      </c>
      <c r="I78" s="26">
        <v>6</v>
      </c>
    </row>
    <row r="79" spans="1:9">
      <c r="A79" s="19" t="s">
        <v>115</v>
      </c>
      <c r="B79" s="4" t="s">
        <v>116</v>
      </c>
      <c r="C79" s="24" t="str">
        <f t="shared" si="10"/>
        <v>Diameter - 1 1/8''</v>
      </c>
      <c r="D79" s="27"/>
      <c r="E79" s="25">
        <v>26.7</v>
      </c>
      <c r="F79" s="21">
        <v>9.24</v>
      </c>
      <c r="G79" s="22">
        <f t="shared" si="8"/>
        <v>8.5007999999999999</v>
      </c>
      <c r="H79" s="23">
        <f t="shared" si="9"/>
        <v>7.3920000000000003</v>
      </c>
      <c r="I79" s="26">
        <f>1+(1/8)</f>
        <v>1.125</v>
      </c>
    </row>
    <row r="80" spans="1:9">
      <c r="A80" s="19" t="s">
        <v>117</v>
      </c>
      <c r="B80" s="4" t="s">
        <v>116</v>
      </c>
      <c r="C80" s="24" t="str">
        <f t="shared" si="10"/>
        <v>Diameter -  3/4''</v>
      </c>
      <c r="D80" s="27"/>
      <c r="E80" s="25">
        <v>10.4</v>
      </c>
      <c r="F80" s="21">
        <v>6.84</v>
      </c>
      <c r="G80" s="22">
        <f t="shared" si="8"/>
        <v>6.2927999999999997</v>
      </c>
      <c r="H80" s="23">
        <f t="shared" si="9"/>
        <v>5.4720000000000004</v>
      </c>
      <c r="I80" s="26">
        <v>0.75</v>
      </c>
    </row>
    <row r="81" spans="1:11">
      <c r="A81" s="19" t="s">
        <v>118</v>
      </c>
      <c r="B81" s="4" t="s">
        <v>111</v>
      </c>
      <c r="C81" s="24" t="str">
        <f t="shared" si="10"/>
        <v>Diameter - 2''</v>
      </c>
      <c r="D81" s="27"/>
      <c r="E81" s="25">
        <v>20.399999999999999</v>
      </c>
      <c r="F81" s="21">
        <v>6.57</v>
      </c>
      <c r="G81" s="22">
        <f t="shared" si="8"/>
        <v>6.0444000000000004</v>
      </c>
      <c r="H81" s="23">
        <f t="shared" si="9"/>
        <v>5.2560000000000002</v>
      </c>
      <c r="I81" s="26">
        <v>2</v>
      </c>
    </row>
    <row r="82" spans="1:11">
      <c r="A82" s="19" t="s">
        <v>119</v>
      </c>
      <c r="B82" s="4" t="s">
        <v>120</v>
      </c>
      <c r="C82" s="24" t="str">
        <f t="shared" si="10"/>
        <v>Diameter - 2''</v>
      </c>
      <c r="D82" s="27"/>
      <c r="E82" s="25">
        <v>16.5</v>
      </c>
      <c r="F82" s="21">
        <v>4.74</v>
      </c>
      <c r="G82" s="22">
        <f t="shared" si="8"/>
        <v>4.3608000000000002</v>
      </c>
      <c r="H82" s="23">
        <f t="shared" si="9"/>
        <v>3.7920000000000003</v>
      </c>
      <c r="I82" s="26">
        <v>2</v>
      </c>
    </row>
    <row r="83" spans="1:11">
      <c r="A83" s="19" t="s">
        <v>121</v>
      </c>
      <c r="B83" s="4" t="s">
        <v>111</v>
      </c>
      <c r="C83" s="24" t="str">
        <f t="shared" si="10"/>
        <v>Diameter - 1 1/2''</v>
      </c>
      <c r="D83" s="27"/>
      <c r="E83" s="25">
        <v>12.3</v>
      </c>
      <c r="F83" s="21">
        <v>6.36</v>
      </c>
      <c r="G83" s="22">
        <f t="shared" si="8"/>
        <v>5.8512000000000004</v>
      </c>
      <c r="H83" s="23">
        <f t="shared" si="9"/>
        <v>5.088000000000001</v>
      </c>
      <c r="I83" s="26">
        <v>1.5</v>
      </c>
    </row>
    <row r="84" spans="1:11">
      <c r="A84" s="19" t="s">
        <v>122</v>
      </c>
      <c r="B84" s="4" t="s">
        <v>111</v>
      </c>
      <c r="C84" s="24" t="str">
        <f t="shared" si="10"/>
        <v>Diameter - 1''</v>
      </c>
      <c r="D84" s="27"/>
      <c r="E84" s="25">
        <v>8</v>
      </c>
      <c r="F84" s="21">
        <v>3.45</v>
      </c>
      <c r="G84" s="22">
        <f t="shared" si="8"/>
        <v>3.1740000000000004</v>
      </c>
      <c r="H84" s="23">
        <f t="shared" si="9"/>
        <v>2.7600000000000002</v>
      </c>
      <c r="I84" s="26">
        <v>1</v>
      </c>
    </row>
    <row r="85" spans="1:11">
      <c r="A85" s="19" t="s">
        <v>123</v>
      </c>
      <c r="B85" s="4" t="s">
        <v>120</v>
      </c>
      <c r="C85" s="24" t="str">
        <f t="shared" si="10"/>
        <v>Diameter - 1''</v>
      </c>
      <c r="D85" s="27"/>
      <c r="E85" s="25">
        <v>4.5999999999999996</v>
      </c>
      <c r="F85" s="21">
        <v>2.85</v>
      </c>
      <c r="G85" s="22">
        <f t="shared" si="8"/>
        <v>2.6220000000000003</v>
      </c>
      <c r="H85" s="23">
        <f t="shared" si="9"/>
        <v>2.2800000000000002</v>
      </c>
      <c r="I85" s="26">
        <v>1</v>
      </c>
    </row>
    <row r="86" spans="1:11">
      <c r="A86" s="19" t="s">
        <v>124</v>
      </c>
      <c r="B86" s="4" t="s">
        <v>111</v>
      </c>
      <c r="C86" s="24" t="str">
        <f t="shared" si="10"/>
        <v>Diameter -  1/2''</v>
      </c>
      <c r="D86" s="27"/>
      <c r="E86" s="25">
        <v>7.5</v>
      </c>
      <c r="F86" s="21">
        <v>2.2000000000000002</v>
      </c>
      <c r="G86" s="22">
        <f t="shared" si="8"/>
        <v>2.0240000000000005</v>
      </c>
      <c r="H86" s="23">
        <f t="shared" si="9"/>
        <v>1.7600000000000002</v>
      </c>
      <c r="I86" s="26">
        <v>0.5</v>
      </c>
    </row>
    <row r="87" spans="1:11">
      <c r="A87" s="19" t="s">
        <v>125</v>
      </c>
      <c r="B87" s="4" t="s">
        <v>120</v>
      </c>
      <c r="C87" s="24" t="str">
        <f t="shared" si="10"/>
        <v>Diameter -  1/2''</v>
      </c>
      <c r="D87" s="27"/>
      <c r="E87" s="25">
        <v>5.9</v>
      </c>
      <c r="F87" s="21">
        <v>1.08</v>
      </c>
      <c r="G87" s="22">
        <f t="shared" si="8"/>
        <v>0.99360000000000015</v>
      </c>
      <c r="H87" s="23">
        <f t="shared" si="9"/>
        <v>0.8640000000000001</v>
      </c>
      <c r="I87" s="26">
        <v>0.5</v>
      </c>
    </row>
    <row r="88" spans="1:11">
      <c r="A88" s="19" t="s">
        <v>126</v>
      </c>
      <c r="B88" s="4" t="s">
        <v>127</v>
      </c>
      <c r="C88" s="24" t="str">
        <f t="shared" si="10"/>
        <v>Diameter - 1 3/8''</v>
      </c>
      <c r="D88" s="24" t="str">
        <f>_xlfn.CONCAT(TEXT(K88,"#")," Holes")</f>
        <v>8 Holes</v>
      </c>
      <c r="E88" s="25">
        <v>15.4</v>
      </c>
      <c r="F88" s="21">
        <v>3.8</v>
      </c>
      <c r="G88" s="22">
        <f t="shared" si="8"/>
        <v>3.496</v>
      </c>
      <c r="H88" s="23">
        <f t="shared" si="9"/>
        <v>3.04</v>
      </c>
      <c r="I88" s="26">
        <f>1+(3/8)</f>
        <v>1.375</v>
      </c>
      <c r="K88" s="27">
        <v>8</v>
      </c>
    </row>
    <row r="89" spans="1:11">
      <c r="A89" s="19" t="s">
        <v>128</v>
      </c>
      <c r="B89" s="4" t="s">
        <v>127</v>
      </c>
      <c r="C89" s="24" t="str">
        <f t="shared" si="10"/>
        <v>Diameter - 1 3/8''</v>
      </c>
      <c r="D89" s="24" t="str">
        <f t="shared" ref="D89:D93" si="11">_xlfn.CONCAT(TEXT(K89,"#")," Holes")</f>
        <v>6 Holes</v>
      </c>
      <c r="E89" s="25">
        <v>15.5</v>
      </c>
      <c r="F89" s="21">
        <v>3.81</v>
      </c>
      <c r="G89" s="22">
        <f t="shared" si="8"/>
        <v>3.5052000000000003</v>
      </c>
      <c r="H89" s="23">
        <f t="shared" si="9"/>
        <v>3.048</v>
      </c>
      <c r="I89" s="26">
        <v>1.375</v>
      </c>
      <c r="K89" s="27">
        <v>6</v>
      </c>
    </row>
    <row r="90" spans="1:11">
      <c r="A90" s="19" t="s">
        <v>129</v>
      </c>
      <c r="B90" s="4" t="s">
        <v>130</v>
      </c>
      <c r="C90" s="26"/>
      <c r="D90" s="24" t="str">
        <f t="shared" si="11"/>
        <v>8 Holes</v>
      </c>
      <c r="E90" s="25">
        <v>6</v>
      </c>
      <c r="F90" s="21">
        <v>0.71</v>
      </c>
      <c r="G90" s="22">
        <f t="shared" si="8"/>
        <v>0.6532</v>
      </c>
      <c r="H90" s="23">
        <f t="shared" si="9"/>
        <v>0.56799999999999995</v>
      </c>
      <c r="K90" s="27">
        <v>8</v>
      </c>
    </row>
    <row r="91" spans="1:11">
      <c r="A91" s="19" t="s">
        <v>131</v>
      </c>
      <c r="B91" s="4" t="s">
        <v>130</v>
      </c>
      <c r="C91" s="26"/>
      <c r="D91" s="24" t="str">
        <f t="shared" si="11"/>
        <v>6 Holes</v>
      </c>
      <c r="E91" s="25">
        <v>6.4</v>
      </c>
      <c r="F91" s="21">
        <v>0.71</v>
      </c>
      <c r="G91" s="22">
        <f t="shared" si="8"/>
        <v>0.6532</v>
      </c>
      <c r="H91" s="23">
        <f t="shared" si="9"/>
        <v>0.56799999999999995</v>
      </c>
      <c r="K91" s="27">
        <v>6</v>
      </c>
    </row>
    <row r="92" spans="1:11">
      <c r="A92" s="19" t="s">
        <v>132</v>
      </c>
      <c r="B92" s="4" t="s">
        <v>133</v>
      </c>
      <c r="C92" s="26"/>
      <c r="D92" s="24" t="str">
        <f t="shared" si="11"/>
        <v>8 Holes</v>
      </c>
      <c r="E92" s="25">
        <v>6</v>
      </c>
      <c r="F92" s="21">
        <v>1.93</v>
      </c>
      <c r="G92" s="22">
        <f t="shared" si="8"/>
        <v>1.7756000000000001</v>
      </c>
      <c r="H92" s="23">
        <f t="shared" si="9"/>
        <v>1.544</v>
      </c>
      <c r="K92" s="27">
        <v>8</v>
      </c>
    </row>
    <row r="93" spans="1:11">
      <c r="A93" s="19" t="s">
        <v>134</v>
      </c>
      <c r="B93" s="4" t="s">
        <v>133</v>
      </c>
      <c r="C93" s="26"/>
      <c r="D93" s="24" t="str">
        <f t="shared" si="11"/>
        <v>6 Holes</v>
      </c>
      <c r="E93" s="25">
        <v>6.4</v>
      </c>
      <c r="F93" s="21">
        <v>1.93</v>
      </c>
      <c r="G93" s="22">
        <f t="shared" si="8"/>
        <v>1.7756000000000001</v>
      </c>
      <c r="H93" s="23">
        <f t="shared" si="9"/>
        <v>1.544</v>
      </c>
      <c r="K93" s="27">
        <v>6</v>
      </c>
    </row>
    <row r="94" spans="1:11">
      <c r="A94" s="19" t="s">
        <v>17</v>
      </c>
      <c r="C94" s="26"/>
      <c r="D94" s="27"/>
      <c r="E94" s="25"/>
      <c r="F94" s="21"/>
      <c r="G94" s="22" t="str">
        <f t="shared" si="8"/>
        <v xml:space="preserve"> </v>
      </c>
      <c r="H94" s="23" t="str">
        <f t="shared" si="9"/>
        <v xml:space="preserve"> </v>
      </c>
    </row>
    <row r="95" spans="1:11">
      <c r="A95" s="11" t="s">
        <v>135</v>
      </c>
      <c r="B95" s="11"/>
      <c r="C95" s="12" t="s">
        <v>136</v>
      </c>
      <c r="D95" s="32" t="s">
        <v>137</v>
      </c>
      <c r="E95" s="31"/>
      <c r="F95" s="21"/>
      <c r="G95" s="22" t="str">
        <f t="shared" si="8"/>
        <v xml:space="preserve"> </v>
      </c>
      <c r="H95" s="23" t="str">
        <f t="shared" si="9"/>
        <v xml:space="preserve"> </v>
      </c>
    </row>
    <row r="96" spans="1:11">
      <c r="A96" s="19" t="s">
        <v>17</v>
      </c>
      <c r="B96" s="20"/>
      <c r="C96" s="12"/>
      <c r="D96" s="32"/>
      <c r="E96" s="31"/>
      <c r="F96" s="21"/>
      <c r="G96" s="22" t="str">
        <f t="shared" si="8"/>
        <v xml:space="preserve"> </v>
      </c>
      <c r="H96" s="23" t="str">
        <f t="shared" si="9"/>
        <v xml:space="preserve"> </v>
      </c>
    </row>
    <row r="97" spans="1:9">
      <c r="A97" s="19" t="s">
        <v>138</v>
      </c>
      <c r="B97" s="4" t="s">
        <v>139</v>
      </c>
      <c r="C97" s="30" t="s">
        <v>140</v>
      </c>
      <c r="D97" s="24" t="str">
        <f t="shared" ref="D97:D103" si="12">_xlfn.CONCAT("Face - ",TEXT(I97,"# ?/?''"))</f>
        <v>Face -  1/4''</v>
      </c>
      <c r="E97" s="25">
        <v>13.1</v>
      </c>
      <c r="F97" s="21">
        <v>8.6999999999999993</v>
      </c>
      <c r="G97" s="22">
        <f t="shared" si="8"/>
        <v>8.0039999999999996</v>
      </c>
      <c r="H97" s="23">
        <f t="shared" si="9"/>
        <v>6.96</v>
      </c>
      <c r="I97" s="24">
        <v>0.25</v>
      </c>
    </row>
    <row r="98" spans="1:9">
      <c r="A98" s="19" t="s">
        <v>141</v>
      </c>
      <c r="B98" s="4" t="s">
        <v>139</v>
      </c>
      <c r="C98" s="30" t="s">
        <v>140</v>
      </c>
      <c r="D98" s="24" t="str">
        <f t="shared" si="12"/>
        <v>Face -  1/2''</v>
      </c>
      <c r="E98" s="25">
        <v>23.5</v>
      </c>
      <c r="F98" s="21">
        <v>10.24</v>
      </c>
      <c r="G98" s="22">
        <f t="shared" si="8"/>
        <v>9.4207999999999998</v>
      </c>
      <c r="H98" s="23">
        <f t="shared" si="9"/>
        <v>8.1920000000000002</v>
      </c>
      <c r="I98" s="24">
        <v>0.5</v>
      </c>
    </row>
    <row r="99" spans="1:9">
      <c r="A99" s="19" t="s">
        <v>142</v>
      </c>
      <c r="B99" s="4" t="s">
        <v>139</v>
      </c>
      <c r="C99" s="30" t="s">
        <v>140</v>
      </c>
      <c r="D99" s="24" t="str">
        <f t="shared" si="12"/>
        <v>Face -  3/4''</v>
      </c>
      <c r="E99" s="25">
        <v>34</v>
      </c>
      <c r="F99" s="21">
        <v>12.17</v>
      </c>
      <c r="G99" s="22">
        <f t="shared" si="8"/>
        <v>11.196400000000001</v>
      </c>
      <c r="H99" s="23">
        <f t="shared" si="9"/>
        <v>9.7360000000000007</v>
      </c>
      <c r="I99" s="24">
        <v>0.75</v>
      </c>
    </row>
    <row r="100" spans="1:9">
      <c r="A100" s="19" t="s">
        <v>143</v>
      </c>
      <c r="B100" s="4" t="s">
        <v>139</v>
      </c>
      <c r="C100" s="30" t="s">
        <v>144</v>
      </c>
      <c r="D100" s="24" t="str">
        <f t="shared" si="12"/>
        <v>Face -  1/4''</v>
      </c>
      <c r="E100" s="25">
        <v>8.5</v>
      </c>
      <c r="F100" s="21">
        <v>5.59</v>
      </c>
      <c r="G100" s="22">
        <f t="shared" si="8"/>
        <v>5.1428000000000003</v>
      </c>
      <c r="H100" s="23">
        <f t="shared" si="9"/>
        <v>4.4720000000000004</v>
      </c>
      <c r="I100" s="24">
        <v>0.25</v>
      </c>
    </row>
    <row r="101" spans="1:9">
      <c r="A101" s="19" t="s">
        <v>145</v>
      </c>
      <c r="B101" s="4" t="s">
        <v>139</v>
      </c>
      <c r="C101" s="30" t="s">
        <v>144</v>
      </c>
      <c r="D101" s="24" t="str">
        <f t="shared" si="12"/>
        <v>Face -  1/2''</v>
      </c>
      <c r="E101" s="25">
        <v>13.8</v>
      </c>
      <c r="F101" s="21">
        <v>7.78</v>
      </c>
      <c r="G101" s="22">
        <f t="shared" si="8"/>
        <v>7.1576000000000004</v>
      </c>
      <c r="H101" s="23">
        <f t="shared" si="9"/>
        <v>6.2240000000000002</v>
      </c>
      <c r="I101" s="24">
        <v>0.5</v>
      </c>
    </row>
    <row r="102" spans="1:9">
      <c r="A102" s="19" t="s">
        <v>146</v>
      </c>
      <c r="B102" s="4" t="s">
        <v>139</v>
      </c>
      <c r="C102" s="30" t="s">
        <v>144</v>
      </c>
      <c r="D102" s="24" t="str">
        <f t="shared" si="12"/>
        <v>Face -  3/4''</v>
      </c>
      <c r="E102" s="25">
        <v>18</v>
      </c>
      <c r="F102" s="21">
        <v>9.4</v>
      </c>
      <c r="G102" s="22">
        <f t="shared" si="8"/>
        <v>8.6480000000000015</v>
      </c>
      <c r="H102" s="23">
        <f t="shared" si="9"/>
        <v>7.5200000000000005</v>
      </c>
      <c r="I102" s="24">
        <v>0.75</v>
      </c>
    </row>
    <row r="103" spans="1:9">
      <c r="A103" s="19" t="s">
        <v>147</v>
      </c>
      <c r="B103" s="4" t="s">
        <v>139</v>
      </c>
      <c r="C103" s="30" t="s">
        <v>148</v>
      </c>
      <c r="D103" s="24" t="str">
        <f t="shared" si="12"/>
        <v>Face -  1/4''</v>
      </c>
      <c r="E103" s="25">
        <v>11</v>
      </c>
      <c r="F103" s="21">
        <v>5.44</v>
      </c>
      <c r="G103" s="22">
        <f t="shared" si="8"/>
        <v>5.0048000000000004</v>
      </c>
      <c r="H103" s="23">
        <f t="shared" si="9"/>
        <v>4.3520000000000003</v>
      </c>
      <c r="I103" s="24">
        <v>0.25</v>
      </c>
    </row>
    <row r="104" spans="1:9">
      <c r="A104" s="19" t="s">
        <v>17</v>
      </c>
      <c r="C104" s="37"/>
      <c r="D104" s="24"/>
      <c r="E104" s="25"/>
      <c r="F104" s="21"/>
      <c r="G104" s="22" t="str">
        <f t="shared" si="8"/>
        <v xml:space="preserve"> </v>
      </c>
      <c r="H104" s="23" t="str">
        <f t="shared" si="9"/>
        <v xml:space="preserve"> </v>
      </c>
    </row>
    <row r="105" spans="1:9">
      <c r="A105" s="11" t="s">
        <v>149</v>
      </c>
      <c r="B105" s="11"/>
      <c r="C105" s="38"/>
      <c r="D105" s="39"/>
      <c r="E105" s="31"/>
      <c r="F105" s="21"/>
      <c r="G105" s="22" t="str">
        <f t="shared" si="8"/>
        <v xml:space="preserve"> </v>
      </c>
      <c r="H105" s="23" t="str">
        <f t="shared" si="9"/>
        <v xml:space="preserve"> </v>
      </c>
    </row>
    <row r="106" spans="1:9">
      <c r="A106" s="19" t="s">
        <v>17</v>
      </c>
      <c r="B106" s="20"/>
      <c r="C106" s="38"/>
      <c r="D106" s="39"/>
      <c r="E106" s="31"/>
      <c r="F106" s="21"/>
      <c r="G106" s="22" t="str">
        <f t="shared" si="8"/>
        <v xml:space="preserve"> </v>
      </c>
      <c r="H106" s="23" t="str">
        <f t="shared" si="9"/>
        <v xml:space="preserve"> </v>
      </c>
    </row>
    <row r="107" spans="1:9">
      <c r="A107" s="19" t="s">
        <v>150</v>
      </c>
      <c r="B107" s="4" t="s">
        <v>151</v>
      </c>
      <c r="C107" s="30" t="s">
        <v>152</v>
      </c>
      <c r="D107" s="24" t="s">
        <v>153</v>
      </c>
      <c r="E107" s="25">
        <v>15</v>
      </c>
      <c r="F107" s="21">
        <v>12.28</v>
      </c>
      <c r="G107" s="22">
        <f t="shared" si="8"/>
        <v>11.297599999999999</v>
      </c>
      <c r="H107" s="23">
        <f t="shared" si="9"/>
        <v>9.8239999999999998</v>
      </c>
      <c r="I107" s="24">
        <v>2</v>
      </c>
    </row>
    <row r="108" spans="1:9">
      <c r="A108" s="19" t="s">
        <v>154</v>
      </c>
      <c r="B108" s="4" t="s">
        <v>151</v>
      </c>
      <c r="C108" s="30" t="s">
        <v>155</v>
      </c>
      <c r="D108" s="24" t="s">
        <v>153</v>
      </c>
      <c r="E108" s="25">
        <v>17</v>
      </c>
      <c r="F108" s="21">
        <v>13.88</v>
      </c>
      <c r="G108" s="22">
        <f t="shared" si="8"/>
        <v>12.769600000000001</v>
      </c>
      <c r="H108" s="23">
        <f t="shared" si="9"/>
        <v>11.104000000000001</v>
      </c>
      <c r="I108" s="24">
        <v>2</v>
      </c>
    </row>
    <row r="109" spans="1:9">
      <c r="A109" s="19" t="s">
        <v>156</v>
      </c>
      <c r="B109" s="4" t="s">
        <v>151</v>
      </c>
      <c r="C109" s="30" t="s">
        <v>157</v>
      </c>
      <c r="D109" s="24" t="str">
        <f>_xlfn.CONCAT("Face - ",TEXT(I109,"# ?/??''"))</f>
        <v>Face -  1/16''</v>
      </c>
      <c r="E109" s="25">
        <v>75</v>
      </c>
      <c r="F109" s="21">
        <v>19.7</v>
      </c>
      <c r="G109" s="22">
        <f t="shared" si="8"/>
        <v>18.123999999999999</v>
      </c>
      <c r="H109" s="23">
        <f t="shared" si="9"/>
        <v>15.76</v>
      </c>
      <c r="I109" s="24">
        <v>6.25E-2</v>
      </c>
    </row>
    <row r="110" spans="1:9">
      <c r="A110" s="19" t="s">
        <v>158</v>
      </c>
      <c r="B110" s="4" t="s">
        <v>151</v>
      </c>
      <c r="C110" s="30" t="s">
        <v>159</v>
      </c>
      <c r="D110" s="24" t="str">
        <f>_xlfn.CONCAT("Face - ",TEXT(I110,"# ?/??''"))</f>
        <v>Face -  1/16''</v>
      </c>
      <c r="E110" s="25">
        <v>39</v>
      </c>
      <c r="F110" s="21">
        <v>15.08</v>
      </c>
      <c r="G110" s="22">
        <f t="shared" si="8"/>
        <v>13.873600000000001</v>
      </c>
      <c r="H110" s="23">
        <f t="shared" si="9"/>
        <v>12.064</v>
      </c>
      <c r="I110" s="24">
        <v>6.25E-2</v>
      </c>
    </row>
    <row r="111" spans="1:9">
      <c r="A111" s="19" t="s">
        <v>160</v>
      </c>
      <c r="B111" s="4" t="s">
        <v>151</v>
      </c>
      <c r="C111" s="30" t="s">
        <v>161</v>
      </c>
      <c r="D111" s="24" t="s">
        <v>153</v>
      </c>
      <c r="E111" s="25">
        <v>18</v>
      </c>
      <c r="F111" s="21">
        <v>14.41</v>
      </c>
      <c r="G111" s="22">
        <f t="shared" si="8"/>
        <v>13.257200000000001</v>
      </c>
      <c r="H111" s="23">
        <f t="shared" si="9"/>
        <v>11.528</v>
      </c>
      <c r="I111" s="24">
        <v>2</v>
      </c>
    </row>
    <row r="112" spans="1:9">
      <c r="A112" s="19" t="s">
        <v>17</v>
      </c>
      <c r="C112" s="30"/>
      <c r="D112" s="27"/>
      <c r="E112" s="25"/>
      <c r="F112" s="21"/>
      <c r="G112" s="22" t="str">
        <f t="shared" si="8"/>
        <v xml:space="preserve"> </v>
      </c>
      <c r="H112" s="23" t="str">
        <f t="shared" si="9"/>
        <v xml:space="preserve"> </v>
      </c>
    </row>
    <row r="113" spans="1:9">
      <c r="A113" s="19" t="s">
        <v>162</v>
      </c>
      <c r="B113" s="4" t="s">
        <v>2324</v>
      </c>
      <c r="C113" s="30" t="s">
        <v>163</v>
      </c>
      <c r="D113" s="27" t="s">
        <v>2325</v>
      </c>
      <c r="E113" s="25">
        <v>5.05</v>
      </c>
      <c r="F113" s="21">
        <v>1.96</v>
      </c>
      <c r="G113" s="22">
        <f t="shared" si="8"/>
        <v>1.8032000000000001</v>
      </c>
      <c r="H113" s="23">
        <f t="shared" si="9"/>
        <v>1.5680000000000001</v>
      </c>
    </row>
    <row r="114" spans="1:9">
      <c r="A114" s="19" t="s">
        <v>17</v>
      </c>
      <c r="C114" s="30"/>
      <c r="D114" s="27"/>
      <c r="E114" s="25"/>
      <c r="F114" s="21"/>
      <c r="G114" s="22" t="str">
        <f t="shared" si="8"/>
        <v xml:space="preserve"> </v>
      </c>
      <c r="H114" s="23" t="str">
        <f t="shared" si="9"/>
        <v xml:space="preserve"> </v>
      </c>
    </row>
    <row r="115" spans="1:9">
      <c r="A115" s="19" t="s">
        <v>164</v>
      </c>
      <c r="B115" s="4" t="s">
        <v>165</v>
      </c>
      <c r="C115" s="30" t="s">
        <v>152</v>
      </c>
      <c r="D115" s="27"/>
      <c r="E115" s="25">
        <v>18.8</v>
      </c>
      <c r="F115" s="21">
        <v>15.93</v>
      </c>
      <c r="G115" s="22">
        <f t="shared" si="8"/>
        <v>14.6556</v>
      </c>
      <c r="H115" s="23">
        <f t="shared" si="9"/>
        <v>12.744</v>
      </c>
    </row>
    <row r="116" spans="1:9">
      <c r="A116" s="19" t="s">
        <v>166</v>
      </c>
      <c r="B116" s="4" t="s">
        <v>165</v>
      </c>
      <c r="C116" s="30" t="s">
        <v>140</v>
      </c>
      <c r="E116" s="25">
        <v>5.6</v>
      </c>
      <c r="F116" s="21">
        <v>7.95</v>
      </c>
      <c r="G116" s="22">
        <f t="shared" si="8"/>
        <v>7.3140000000000001</v>
      </c>
      <c r="H116" s="23">
        <f t="shared" si="9"/>
        <v>6.36</v>
      </c>
    </row>
    <row r="117" spans="1:9">
      <c r="A117" s="19" t="s">
        <v>17</v>
      </c>
      <c r="C117" s="30"/>
      <c r="E117" s="25"/>
      <c r="F117" s="21"/>
      <c r="G117" s="22" t="str">
        <f t="shared" si="8"/>
        <v xml:space="preserve"> </v>
      </c>
      <c r="H117" s="23" t="str">
        <f t="shared" si="9"/>
        <v xml:space="preserve"> </v>
      </c>
    </row>
    <row r="118" spans="1:9">
      <c r="A118" s="19" t="s">
        <v>167</v>
      </c>
      <c r="B118" s="4" t="s">
        <v>168</v>
      </c>
      <c r="C118" s="30" t="s">
        <v>169</v>
      </c>
      <c r="D118" s="27"/>
      <c r="E118" s="25">
        <v>10.4</v>
      </c>
      <c r="F118" s="21">
        <v>12.37</v>
      </c>
      <c r="G118" s="22">
        <f t="shared" si="8"/>
        <v>11.3804</v>
      </c>
      <c r="H118" s="23">
        <f t="shared" si="9"/>
        <v>9.8960000000000008</v>
      </c>
    </row>
    <row r="119" spans="1:9">
      <c r="A119" s="19" t="s">
        <v>170</v>
      </c>
      <c r="B119" s="4" t="s">
        <v>168</v>
      </c>
      <c r="C119" s="30" t="s">
        <v>171</v>
      </c>
      <c r="D119" s="27"/>
      <c r="E119" s="25">
        <v>12.5</v>
      </c>
      <c r="F119" s="21">
        <v>7.63</v>
      </c>
      <c r="G119" s="22">
        <f t="shared" si="8"/>
        <v>7.0196000000000005</v>
      </c>
      <c r="H119" s="23">
        <f t="shared" si="9"/>
        <v>6.1040000000000001</v>
      </c>
    </row>
    <row r="120" spans="1:9">
      <c r="A120" s="19" t="s">
        <v>172</v>
      </c>
      <c r="B120" s="4" t="s">
        <v>168</v>
      </c>
      <c r="C120" s="30" t="s">
        <v>173</v>
      </c>
      <c r="D120" s="27"/>
      <c r="E120" s="25">
        <v>17.399999999999999</v>
      </c>
      <c r="F120" s="21">
        <v>22.68</v>
      </c>
      <c r="G120" s="22">
        <f t="shared" si="8"/>
        <v>20.865600000000001</v>
      </c>
      <c r="H120" s="23">
        <f t="shared" si="9"/>
        <v>18.144000000000002</v>
      </c>
    </row>
    <row r="121" spans="1:9">
      <c r="A121" s="19" t="s">
        <v>17</v>
      </c>
      <c r="C121" s="30"/>
      <c r="D121" s="27"/>
      <c r="E121" s="25"/>
      <c r="F121" s="21"/>
      <c r="G121" s="22" t="str">
        <f t="shared" si="8"/>
        <v xml:space="preserve"> </v>
      </c>
      <c r="H121" s="23" t="str">
        <f t="shared" si="9"/>
        <v xml:space="preserve"> </v>
      </c>
    </row>
    <row r="122" spans="1:9">
      <c r="A122" s="19" t="s">
        <v>174</v>
      </c>
      <c r="B122" s="4" t="s">
        <v>175</v>
      </c>
      <c r="C122" s="30" t="s">
        <v>176</v>
      </c>
      <c r="D122" s="24" t="str">
        <f>_xlfn.CONCAT("Face - ",TEXT(I122,"# ?/?''"))</f>
        <v>Face -  1/4''</v>
      </c>
      <c r="E122" s="25">
        <v>19.8</v>
      </c>
      <c r="F122" s="21">
        <v>12.56</v>
      </c>
      <c r="G122" s="22">
        <f t="shared" si="8"/>
        <v>11.555200000000001</v>
      </c>
      <c r="H122" s="23">
        <f t="shared" si="9"/>
        <v>10.048000000000002</v>
      </c>
      <c r="I122" s="27">
        <v>0.25</v>
      </c>
    </row>
    <row r="123" spans="1:9">
      <c r="A123" s="19" t="s">
        <v>17</v>
      </c>
      <c r="C123" s="26"/>
      <c r="D123" s="27"/>
      <c r="E123" s="25"/>
      <c r="F123" s="21"/>
      <c r="G123" s="22" t="str">
        <f t="shared" si="8"/>
        <v xml:space="preserve"> </v>
      </c>
      <c r="H123" s="23" t="str">
        <f t="shared" si="9"/>
        <v xml:space="preserve"> </v>
      </c>
    </row>
    <row r="124" spans="1:9">
      <c r="A124" s="19" t="s">
        <v>177</v>
      </c>
      <c r="B124" s="4" t="s">
        <v>178</v>
      </c>
      <c r="C124" s="26"/>
      <c r="D124" s="27"/>
      <c r="E124" s="25">
        <v>17</v>
      </c>
      <c r="F124" s="21">
        <v>5.03</v>
      </c>
      <c r="G124" s="22">
        <f t="shared" si="8"/>
        <v>4.6276000000000002</v>
      </c>
      <c r="H124" s="23">
        <f t="shared" si="9"/>
        <v>4.024</v>
      </c>
    </row>
    <row r="125" spans="1:9">
      <c r="A125" s="19" t="s">
        <v>17</v>
      </c>
      <c r="C125" s="26"/>
      <c r="D125" s="27"/>
      <c r="E125" s="25"/>
      <c r="F125" s="21"/>
      <c r="G125" s="22" t="str">
        <f t="shared" si="8"/>
        <v xml:space="preserve"> </v>
      </c>
      <c r="H125" s="23" t="str">
        <f t="shared" si="9"/>
        <v xml:space="preserve"> </v>
      </c>
    </row>
    <row r="126" spans="1:9">
      <c r="A126" s="11" t="s">
        <v>179</v>
      </c>
      <c r="B126" s="11"/>
      <c r="C126" s="12"/>
      <c r="D126" s="32"/>
      <c r="E126" s="31"/>
      <c r="F126" s="21"/>
      <c r="G126" s="22" t="str">
        <f t="shared" si="8"/>
        <v xml:space="preserve"> </v>
      </c>
      <c r="H126" s="23" t="str">
        <f t="shared" si="9"/>
        <v xml:space="preserve"> </v>
      </c>
    </row>
    <row r="127" spans="1:9">
      <c r="A127" s="19" t="s">
        <v>17</v>
      </c>
      <c r="B127" s="20"/>
      <c r="C127" s="12"/>
      <c r="D127" s="32"/>
      <c r="E127" s="31"/>
      <c r="F127" s="21"/>
      <c r="G127" s="22" t="str">
        <f t="shared" si="8"/>
        <v xml:space="preserve"> </v>
      </c>
      <c r="H127" s="23" t="str">
        <f t="shared" si="9"/>
        <v xml:space="preserve"> </v>
      </c>
    </row>
    <row r="128" spans="1:9">
      <c r="A128" s="19" t="s">
        <v>180</v>
      </c>
      <c r="B128" s="4" t="s">
        <v>181</v>
      </c>
      <c r="C128" s="26" t="s">
        <v>182</v>
      </c>
      <c r="D128" s="27"/>
      <c r="E128" s="25">
        <v>7</v>
      </c>
      <c r="F128" s="21">
        <v>0.72</v>
      </c>
      <c r="G128" s="22">
        <f t="shared" si="8"/>
        <v>0.66239999999999999</v>
      </c>
      <c r="H128" s="23">
        <f t="shared" si="9"/>
        <v>0.57599999999999996</v>
      </c>
    </row>
    <row r="129" spans="1:8">
      <c r="A129" s="19" t="s">
        <v>183</v>
      </c>
      <c r="B129" s="4" t="s">
        <v>184</v>
      </c>
      <c r="C129" s="26" t="s">
        <v>182</v>
      </c>
      <c r="D129" s="27"/>
      <c r="E129" s="25">
        <v>5.3</v>
      </c>
      <c r="F129" s="21">
        <v>2.4700000000000002</v>
      </c>
      <c r="G129" s="22">
        <f t="shared" si="8"/>
        <v>2.2724000000000002</v>
      </c>
      <c r="H129" s="23">
        <f t="shared" si="9"/>
        <v>1.9760000000000002</v>
      </c>
    </row>
    <row r="130" spans="1:8">
      <c r="A130" s="19" t="s">
        <v>185</v>
      </c>
      <c r="B130" s="4" t="s">
        <v>184</v>
      </c>
      <c r="C130" s="26" t="s">
        <v>186</v>
      </c>
      <c r="D130" s="27"/>
      <c r="E130" s="25">
        <v>5.4</v>
      </c>
      <c r="F130" s="21">
        <v>2.77</v>
      </c>
      <c r="G130" s="22">
        <f t="shared" si="8"/>
        <v>2.5484</v>
      </c>
      <c r="H130" s="23">
        <f t="shared" si="9"/>
        <v>2.2160000000000002</v>
      </c>
    </row>
    <row r="131" spans="1:8">
      <c r="A131" s="19" t="s">
        <v>17</v>
      </c>
      <c r="C131" s="26"/>
      <c r="D131" s="27"/>
      <c r="E131" s="25"/>
      <c r="F131" s="21"/>
      <c r="G131" s="22" t="str">
        <f t="shared" si="8"/>
        <v xml:space="preserve"> </v>
      </c>
      <c r="H131" s="23" t="str">
        <f t="shared" si="9"/>
        <v xml:space="preserve"> </v>
      </c>
    </row>
    <row r="132" spans="1:8">
      <c r="A132" s="19" t="s">
        <v>187</v>
      </c>
      <c r="B132" s="4" t="s">
        <v>188</v>
      </c>
      <c r="C132" s="26" t="s">
        <v>189</v>
      </c>
      <c r="D132" s="27"/>
      <c r="E132" s="25">
        <v>2</v>
      </c>
      <c r="F132" s="21">
        <v>0.73</v>
      </c>
      <c r="G132" s="22">
        <f t="shared" si="8"/>
        <v>0.67159999999999997</v>
      </c>
      <c r="H132" s="23">
        <f t="shared" si="9"/>
        <v>0.58399999999999996</v>
      </c>
    </row>
    <row r="133" spans="1:8">
      <c r="A133" s="19" t="s">
        <v>190</v>
      </c>
      <c r="B133" s="4" t="s">
        <v>191</v>
      </c>
      <c r="C133" s="26" t="s">
        <v>192</v>
      </c>
      <c r="D133" s="27"/>
      <c r="E133" s="25">
        <v>0.35</v>
      </c>
      <c r="F133" s="21">
        <v>1.73</v>
      </c>
      <c r="G133" s="22">
        <f t="shared" si="8"/>
        <v>1.5916000000000001</v>
      </c>
      <c r="H133" s="23">
        <f t="shared" si="9"/>
        <v>1.3840000000000001</v>
      </c>
    </row>
    <row r="134" spans="1:8">
      <c r="A134" s="19" t="s">
        <v>17</v>
      </c>
      <c r="C134" s="26"/>
      <c r="D134" s="27"/>
      <c r="E134" s="25"/>
      <c r="F134" s="21"/>
      <c r="G134" s="22" t="str">
        <f t="shared" ref="G134:G197" si="13">IF(ISBLANK(F134)," ",F134*$G$3)</f>
        <v xml:space="preserve"> </v>
      </c>
      <c r="H134" s="23" t="str">
        <f t="shared" ref="H134:H197" si="14">IF(ISBLANK(F134)," ",F134*$H$3)</f>
        <v xml:space="preserve"> </v>
      </c>
    </row>
    <row r="135" spans="1:8">
      <c r="A135" s="19" t="s">
        <v>193</v>
      </c>
      <c r="B135" s="4" t="s">
        <v>194</v>
      </c>
      <c r="C135" s="26" t="s">
        <v>195</v>
      </c>
      <c r="D135" s="27"/>
      <c r="E135" s="25">
        <v>17</v>
      </c>
      <c r="F135" s="21">
        <v>1.77</v>
      </c>
      <c r="G135" s="22">
        <f t="shared" si="13"/>
        <v>1.6284000000000001</v>
      </c>
      <c r="H135" s="23">
        <f t="shared" si="14"/>
        <v>1.4160000000000001</v>
      </c>
    </row>
    <row r="136" spans="1:8">
      <c r="A136" s="19" t="s">
        <v>196</v>
      </c>
      <c r="B136" s="4" t="s">
        <v>194</v>
      </c>
      <c r="C136" s="26" t="s">
        <v>197</v>
      </c>
      <c r="D136" s="27"/>
      <c r="E136" s="25">
        <v>35</v>
      </c>
      <c r="F136" s="21">
        <v>15.75</v>
      </c>
      <c r="G136" s="22">
        <f t="shared" si="13"/>
        <v>14.49</v>
      </c>
      <c r="H136" s="23">
        <f t="shared" si="14"/>
        <v>12.600000000000001</v>
      </c>
    </row>
    <row r="137" spans="1:8">
      <c r="A137" s="19" t="s">
        <v>198</v>
      </c>
      <c r="B137" s="4" t="s">
        <v>194</v>
      </c>
      <c r="C137" s="26" t="s">
        <v>199</v>
      </c>
      <c r="D137" s="27"/>
      <c r="E137" s="25">
        <v>67</v>
      </c>
      <c r="F137" s="21">
        <v>20.47</v>
      </c>
      <c r="G137" s="22">
        <f t="shared" si="13"/>
        <v>18.8324</v>
      </c>
      <c r="H137" s="23">
        <f t="shared" si="14"/>
        <v>16.376000000000001</v>
      </c>
    </row>
    <row r="138" spans="1:8">
      <c r="A138" s="19" t="s">
        <v>17</v>
      </c>
      <c r="C138" s="26"/>
      <c r="D138" s="27"/>
      <c r="E138" s="25"/>
      <c r="F138" s="21"/>
      <c r="G138" s="22" t="str">
        <f t="shared" si="13"/>
        <v xml:space="preserve"> </v>
      </c>
      <c r="H138" s="23" t="str">
        <f t="shared" si="14"/>
        <v xml:space="preserve"> </v>
      </c>
    </row>
    <row r="139" spans="1:8">
      <c r="A139" s="19" t="s">
        <v>200</v>
      </c>
      <c r="B139" s="4" t="s">
        <v>201</v>
      </c>
      <c r="C139" s="26"/>
      <c r="D139" s="27"/>
      <c r="E139" s="25">
        <v>10.55</v>
      </c>
      <c r="F139" s="21">
        <v>2.23</v>
      </c>
      <c r="G139" s="22">
        <f t="shared" si="13"/>
        <v>2.0516000000000001</v>
      </c>
      <c r="H139" s="23">
        <f t="shared" si="14"/>
        <v>1.784</v>
      </c>
    </row>
    <row r="140" spans="1:8">
      <c r="A140" s="19" t="s">
        <v>17</v>
      </c>
      <c r="C140" s="26"/>
      <c r="D140" s="27"/>
      <c r="E140" s="25"/>
      <c r="F140" s="21"/>
      <c r="G140" s="22" t="str">
        <f t="shared" si="13"/>
        <v xml:space="preserve"> </v>
      </c>
      <c r="H140" s="23" t="str">
        <f t="shared" si="14"/>
        <v xml:space="preserve"> </v>
      </c>
    </row>
    <row r="141" spans="1:8">
      <c r="A141" s="11" t="s">
        <v>202</v>
      </c>
      <c r="B141" s="11"/>
      <c r="C141" s="12"/>
      <c r="D141" s="32"/>
      <c r="E141" s="31"/>
      <c r="F141" s="21"/>
      <c r="G141" s="22" t="str">
        <f t="shared" si="13"/>
        <v xml:space="preserve"> </v>
      </c>
      <c r="H141" s="23" t="str">
        <f t="shared" si="14"/>
        <v xml:space="preserve"> </v>
      </c>
    </row>
    <row r="142" spans="1:8">
      <c r="A142" s="19" t="s">
        <v>17</v>
      </c>
      <c r="B142" s="36"/>
      <c r="C142" s="12"/>
      <c r="D142" s="32"/>
      <c r="E142" s="31"/>
      <c r="F142" s="21"/>
      <c r="G142" s="22" t="str">
        <f t="shared" si="13"/>
        <v xml:space="preserve"> </v>
      </c>
      <c r="H142" s="23" t="str">
        <f t="shared" si="14"/>
        <v xml:space="preserve"> </v>
      </c>
    </row>
    <row r="143" spans="1:8">
      <c r="A143" s="19" t="s">
        <v>203</v>
      </c>
      <c r="B143" s="4" t="s">
        <v>182</v>
      </c>
      <c r="C143" s="26" t="s">
        <v>204</v>
      </c>
      <c r="D143" s="27" t="s">
        <v>205</v>
      </c>
      <c r="E143" s="25">
        <v>5</v>
      </c>
      <c r="F143" s="21">
        <v>1.0900000000000001</v>
      </c>
      <c r="G143" s="22">
        <f t="shared" si="13"/>
        <v>1.0028000000000001</v>
      </c>
      <c r="H143" s="23">
        <f t="shared" si="14"/>
        <v>0.87200000000000011</v>
      </c>
    </row>
    <row r="144" spans="1:8">
      <c r="A144" s="19" t="s">
        <v>206</v>
      </c>
      <c r="B144" s="4" t="s">
        <v>207</v>
      </c>
      <c r="C144" s="26" t="s">
        <v>208</v>
      </c>
      <c r="D144" s="27" t="s">
        <v>205</v>
      </c>
      <c r="E144" s="25">
        <v>7</v>
      </c>
      <c r="F144" s="21">
        <v>1.1100000000000001</v>
      </c>
      <c r="G144" s="22">
        <f t="shared" si="13"/>
        <v>1.0212000000000001</v>
      </c>
      <c r="H144" s="23">
        <f t="shared" si="14"/>
        <v>0.88800000000000012</v>
      </c>
    </row>
    <row r="145" spans="1:8">
      <c r="A145" s="19" t="s">
        <v>209</v>
      </c>
      <c r="B145" s="4" t="s">
        <v>210</v>
      </c>
      <c r="C145" s="26" t="s">
        <v>211</v>
      </c>
      <c r="D145" s="27" t="s">
        <v>205</v>
      </c>
      <c r="E145" s="25">
        <v>10</v>
      </c>
      <c r="F145" s="21">
        <v>1.35</v>
      </c>
      <c r="G145" s="22">
        <f t="shared" si="13"/>
        <v>1.2420000000000002</v>
      </c>
      <c r="H145" s="23">
        <f t="shared" si="14"/>
        <v>1.08</v>
      </c>
    </row>
    <row r="146" spans="1:8">
      <c r="A146" s="19" t="s">
        <v>17</v>
      </c>
      <c r="C146" s="26"/>
      <c r="D146" s="27"/>
      <c r="E146" s="25"/>
      <c r="F146" s="21"/>
      <c r="G146" s="22" t="str">
        <f t="shared" si="13"/>
        <v xml:space="preserve"> </v>
      </c>
      <c r="H146" s="23" t="str">
        <f t="shared" si="14"/>
        <v xml:space="preserve"> </v>
      </c>
    </row>
    <row r="147" spans="1:8">
      <c r="A147" s="19" t="s">
        <v>212</v>
      </c>
      <c r="B147" s="4" t="s">
        <v>213</v>
      </c>
      <c r="C147" s="26" t="s">
        <v>214</v>
      </c>
      <c r="D147" s="27" t="s">
        <v>215</v>
      </c>
      <c r="E147" s="25">
        <v>27.5</v>
      </c>
      <c r="F147" s="21">
        <v>1.74</v>
      </c>
      <c r="G147" s="22">
        <f t="shared" si="13"/>
        <v>1.6008</v>
      </c>
      <c r="H147" s="23">
        <f t="shared" si="14"/>
        <v>1.3920000000000001</v>
      </c>
    </row>
    <row r="148" spans="1:8">
      <c r="A148" s="19" t="s">
        <v>216</v>
      </c>
      <c r="B148" s="4" t="s">
        <v>217</v>
      </c>
      <c r="C148" s="26" t="s">
        <v>218</v>
      </c>
      <c r="D148" s="27" t="s">
        <v>205</v>
      </c>
      <c r="E148" s="25">
        <v>16.5</v>
      </c>
      <c r="F148" s="21">
        <v>1.45</v>
      </c>
      <c r="G148" s="22">
        <f t="shared" si="13"/>
        <v>1.3340000000000001</v>
      </c>
      <c r="H148" s="23">
        <f t="shared" si="14"/>
        <v>1.1599999999999999</v>
      </c>
    </row>
    <row r="149" spans="1:8">
      <c r="A149" s="19" t="s">
        <v>17</v>
      </c>
      <c r="C149" s="26"/>
      <c r="D149" s="27"/>
      <c r="E149" s="25"/>
      <c r="F149" s="21"/>
      <c r="G149" s="22" t="str">
        <f t="shared" si="13"/>
        <v xml:space="preserve"> </v>
      </c>
      <c r="H149" s="23" t="str">
        <f t="shared" si="14"/>
        <v xml:space="preserve"> </v>
      </c>
    </row>
    <row r="150" spans="1:8">
      <c r="A150" s="19" t="s">
        <v>219</v>
      </c>
      <c r="B150" s="4" t="s">
        <v>220</v>
      </c>
      <c r="C150" s="26"/>
      <c r="D150" s="27"/>
      <c r="E150" s="25">
        <v>5.2</v>
      </c>
      <c r="F150" s="21">
        <v>2.2400000000000002</v>
      </c>
      <c r="G150" s="22">
        <f t="shared" si="13"/>
        <v>2.0608000000000004</v>
      </c>
      <c r="H150" s="23">
        <f t="shared" si="14"/>
        <v>1.7920000000000003</v>
      </c>
    </row>
    <row r="151" spans="1:8">
      <c r="A151" s="19" t="s">
        <v>17</v>
      </c>
      <c r="C151" s="26"/>
      <c r="D151" s="27"/>
      <c r="E151" s="25"/>
      <c r="F151" s="21"/>
      <c r="G151" s="22" t="str">
        <f t="shared" si="13"/>
        <v xml:space="preserve"> </v>
      </c>
      <c r="H151" s="23" t="str">
        <f t="shared" si="14"/>
        <v xml:space="preserve"> </v>
      </c>
    </row>
    <row r="152" spans="1:8">
      <c r="A152" s="19" t="s">
        <v>221</v>
      </c>
      <c r="B152" s="4" t="s">
        <v>222</v>
      </c>
      <c r="C152" s="26"/>
      <c r="D152" s="27"/>
      <c r="E152" s="25">
        <v>7.2</v>
      </c>
      <c r="F152" s="21">
        <v>5.74</v>
      </c>
      <c r="G152" s="22">
        <f t="shared" si="13"/>
        <v>5.2808000000000002</v>
      </c>
      <c r="H152" s="23">
        <f t="shared" si="14"/>
        <v>4.5920000000000005</v>
      </c>
    </row>
    <row r="153" spans="1:8">
      <c r="A153" s="19" t="s">
        <v>17</v>
      </c>
      <c r="C153" s="26"/>
      <c r="D153" s="27"/>
      <c r="E153" s="25"/>
      <c r="F153" s="21"/>
      <c r="G153" s="22" t="str">
        <f t="shared" si="13"/>
        <v xml:space="preserve"> </v>
      </c>
      <c r="H153" s="23" t="str">
        <f t="shared" si="14"/>
        <v xml:space="preserve"> </v>
      </c>
    </row>
    <row r="154" spans="1:8">
      <c r="A154" s="19" t="s">
        <v>223</v>
      </c>
      <c r="B154" s="4" t="s">
        <v>224</v>
      </c>
      <c r="C154" s="26"/>
      <c r="D154" s="27"/>
      <c r="E154" s="25">
        <v>3.25</v>
      </c>
      <c r="F154" s="21">
        <v>0.87</v>
      </c>
      <c r="G154" s="22">
        <f t="shared" si="13"/>
        <v>0.8004</v>
      </c>
      <c r="H154" s="23">
        <f t="shared" si="14"/>
        <v>0.69600000000000006</v>
      </c>
    </row>
    <row r="155" spans="1:8">
      <c r="A155" s="19" t="s">
        <v>17</v>
      </c>
      <c r="C155" s="26"/>
      <c r="D155" s="27"/>
      <c r="E155" s="25"/>
      <c r="F155" s="21"/>
      <c r="G155" s="22" t="str">
        <f t="shared" si="13"/>
        <v xml:space="preserve"> </v>
      </c>
      <c r="H155" s="23" t="str">
        <f t="shared" si="14"/>
        <v xml:space="preserve"> </v>
      </c>
    </row>
    <row r="156" spans="1:8">
      <c r="A156" s="19" t="s">
        <v>225</v>
      </c>
      <c r="B156" s="4" t="s">
        <v>226</v>
      </c>
      <c r="C156" s="26"/>
      <c r="D156" s="27"/>
      <c r="E156" s="25">
        <v>4.6500000000000004</v>
      </c>
      <c r="F156" s="21">
        <v>0.78</v>
      </c>
      <c r="G156" s="22">
        <f t="shared" si="13"/>
        <v>0.71760000000000002</v>
      </c>
      <c r="H156" s="23">
        <f t="shared" si="14"/>
        <v>0.62400000000000011</v>
      </c>
    </row>
    <row r="157" spans="1:8">
      <c r="A157" s="19" t="s">
        <v>17</v>
      </c>
      <c r="C157" s="26"/>
      <c r="D157" s="27"/>
      <c r="E157" s="25"/>
      <c r="F157" s="21"/>
      <c r="G157" s="22" t="str">
        <f t="shared" si="13"/>
        <v xml:space="preserve"> </v>
      </c>
      <c r="H157" s="23" t="str">
        <f t="shared" si="14"/>
        <v xml:space="preserve"> </v>
      </c>
    </row>
    <row r="158" spans="1:8">
      <c r="A158" s="11" t="s">
        <v>227</v>
      </c>
      <c r="B158" s="11"/>
      <c r="C158" s="12"/>
      <c r="D158" s="32"/>
      <c r="E158" s="31"/>
      <c r="F158" s="21"/>
      <c r="G158" s="22" t="str">
        <f t="shared" si="13"/>
        <v xml:space="preserve"> </v>
      </c>
      <c r="H158" s="23" t="str">
        <f t="shared" si="14"/>
        <v xml:space="preserve"> </v>
      </c>
    </row>
    <row r="159" spans="1:8">
      <c r="A159" s="19" t="s">
        <v>17</v>
      </c>
      <c r="B159" s="20"/>
      <c r="C159" s="12"/>
      <c r="D159" s="32"/>
      <c r="E159" s="31"/>
      <c r="F159" s="21"/>
      <c r="G159" s="22" t="str">
        <f t="shared" si="13"/>
        <v xml:space="preserve"> </v>
      </c>
      <c r="H159" s="23" t="str">
        <f t="shared" si="14"/>
        <v xml:space="preserve"> </v>
      </c>
    </row>
    <row r="160" spans="1:8">
      <c r="A160" s="19" t="s">
        <v>228</v>
      </c>
      <c r="B160" s="4" t="s">
        <v>229</v>
      </c>
      <c r="C160" s="26"/>
      <c r="D160" s="27"/>
      <c r="E160" s="25">
        <v>4.8499999999999996</v>
      </c>
      <c r="F160" s="21">
        <v>1.08</v>
      </c>
      <c r="G160" s="22">
        <f t="shared" si="13"/>
        <v>0.99360000000000015</v>
      </c>
      <c r="H160" s="23">
        <f t="shared" si="14"/>
        <v>0.8640000000000001</v>
      </c>
    </row>
    <row r="161" spans="1:8">
      <c r="A161" s="19" t="s">
        <v>230</v>
      </c>
      <c r="B161" s="4" t="s">
        <v>231</v>
      </c>
      <c r="C161" s="26"/>
      <c r="D161" s="27"/>
      <c r="E161" s="25">
        <v>7.75</v>
      </c>
      <c r="F161" s="21">
        <v>1.91</v>
      </c>
      <c r="G161" s="22">
        <f t="shared" si="13"/>
        <v>1.7572000000000001</v>
      </c>
      <c r="H161" s="23">
        <f t="shared" si="14"/>
        <v>1.528</v>
      </c>
    </row>
    <row r="162" spans="1:8">
      <c r="A162" s="19" t="s">
        <v>232</v>
      </c>
      <c r="B162" s="4" t="s">
        <v>233</v>
      </c>
      <c r="C162" s="26"/>
      <c r="D162" s="27" t="s">
        <v>234</v>
      </c>
      <c r="E162" s="25">
        <v>8.9499999999999993</v>
      </c>
      <c r="F162" s="21">
        <v>1.25</v>
      </c>
      <c r="G162" s="22">
        <f t="shared" si="13"/>
        <v>1.1500000000000001</v>
      </c>
      <c r="H162" s="23">
        <f t="shared" si="14"/>
        <v>1</v>
      </c>
    </row>
    <row r="163" spans="1:8">
      <c r="A163" s="19" t="s">
        <v>235</v>
      </c>
      <c r="B163" s="4" t="s">
        <v>233</v>
      </c>
      <c r="C163" s="26"/>
      <c r="D163" s="27" t="s">
        <v>236</v>
      </c>
      <c r="E163" s="25">
        <v>7</v>
      </c>
      <c r="F163" s="21">
        <v>1.1499999999999999</v>
      </c>
      <c r="G163" s="22">
        <f t="shared" si="13"/>
        <v>1.0580000000000001</v>
      </c>
      <c r="H163" s="23">
        <f t="shared" si="14"/>
        <v>0.91999999999999993</v>
      </c>
    </row>
    <row r="164" spans="1:8">
      <c r="A164" s="19" t="s">
        <v>237</v>
      </c>
      <c r="B164" s="4" t="s">
        <v>233</v>
      </c>
      <c r="C164" s="26"/>
      <c r="D164" s="27" t="s">
        <v>238</v>
      </c>
      <c r="E164" s="25">
        <v>10.95</v>
      </c>
      <c r="F164" s="21">
        <v>1.4</v>
      </c>
      <c r="G164" s="22">
        <f t="shared" si="13"/>
        <v>1.288</v>
      </c>
      <c r="H164" s="23">
        <f t="shared" si="14"/>
        <v>1.1199999999999999</v>
      </c>
    </row>
    <row r="165" spans="1:8">
      <c r="A165" s="19" t="s">
        <v>239</v>
      </c>
      <c r="B165" s="4" t="s">
        <v>233</v>
      </c>
      <c r="C165" s="26"/>
      <c r="D165" s="27" t="s">
        <v>240</v>
      </c>
      <c r="E165" s="25">
        <v>11.85</v>
      </c>
      <c r="F165" s="21">
        <v>1.67</v>
      </c>
      <c r="G165" s="22">
        <f t="shared" si="13"/>
        <v>1.5364</v>
      </c>
      <c r="H165" s="23">
        <f t="shared" si="14"/>
        <v>1.3360000000000001</v>
      </c>
    </row>
    <row r="166" spans="1:8">
      <c r="A166" s="19" t="s">
        <v>241</v>
      </c>
      <c r="B166" s="4" t="s">
        <v>233</v>
      </c>
      <c r="C166" s="26"/>
      <c r="D166" s="27" t="s">
        <v>242</v>
      </c>
      <c r="E166" s="25">
        <v>4.5999999999999996</v>
      </c>
      <c r="F166" s="21">
        <v>0.95</v>
      </c>
      <c r="G166" s="22">
        <f t="shared" si="13"/>
        <v>0.874</v>
      </c>
      <c r="H166" s="23">
        <f t="shared" si="14"/>
        <v>0.76</v>
      </c>
    </row>
    <row r="167" spans="1:8">
      <c r="A167" s="19" t="s">
        <v>243</v>
      </c>
      <c r="B167" s="4" t="s">
        <v>233</v>
      </c>
      <c r="C167" s="26"/>
      <c r="D167" s="27" t="s">
        <v>244</v>
      </c>
      <c r="E167" s="25">
        <v>6.75</v>
      </c>
      <c r="F167" s="21">
        <v>1.1499999999999999</v>
      </c>
      <c r="G167" s="22">
        <f t="shared" si="13"/>
        <v>1.0580000000000001</v>
      </c>
      <c r="H167" s="23">
        <f t="shared" si="14"/>
        <v>0.91999999999999993</v>
      </c>
    </row>
    <row r="168" spans="1:8">
      <c r="A168" s="19" t="s">
        <v>245</v>
      </c>
      <c r="B168" s="4" t="s">
        <v>233</v>
      </c>
      <c r="C168" s="26"/>
      <c r="D168" s="27" t="s">
        <v>246</v>
      </c>
      <c r="E168" s="25">
        <v>8.9</v>
      </c>
      <c r="F168" s="21">
        <v>1.25</v>
      </c>
      <c r="G168" s="22">
        <f t="shared" si="13"/>
        <v>1.1500000000000001</v>
      </c>
      <c r="H168" s="23">
        <f t="shared" si="14"/>
        <v>1</v>
      </c>
    </row>
    <row r="169" spans="1:8">
      <c r="A169" s="19" t="s">
        <v>247</v>
      </c>
      <c r="B169" s="4" t="s">
        <v>233</v>
      </c>
      <c r="C169" s="26"/>
      <c r="D169" s="27" t="s">
        <v>248</v>
      </c>
      <c r="E169" s="25">
        <v>11</v>
      </c>
      <c r="F169" s="21">
        <v>1.4</v>
      </c>
      <c r="G169" s="22">
        <f t="shared" si="13"/>
        <v>1.288</v>
      </c>
      <c r="H169" s="23">
        <f t="shared" si="14"/>
        <v>1.1199999999999999</v>
      </c>
    </row>
    <row r="170" spans="1:8">
      <c r="A170" s="19" t="s">
        <v>249</v>
      </c>
      <c r="B170" s="4" t="s">
        <v>233</v>
      </c>
      <c r="C170" s="26"/>
      <c r="D170" s="27" t="s">
        <v>250</v>
      </c>
      <c r="E170" s="25">
        <v>13</v>
      </c>
      <c r="F170" s="21">
        <v>1.68</v>
      </c>
      <c r="G170" s="22">
        <f t="shared" si="13"/>
        <v>1.5456000000000001</v>
      </c>
      <c r="H170" s="23">
        <f t="shared" si="14"/>
        <v>1.3440000000000001</v>
      </c>
    </row>
    <row r="171" spans="1:8">
      <c r="A171" s="19" t="s">
        <v>251</v>
      </c>
      <c r="B171" s="4" t="s">
        <v>233</v>
      </c>
      <c r="C171" s="26"/>
      <c r="D171" s="27" t="s">
        <v>252</v>
      </c>
      <c r="E171" s="25">
        <v>3.6</v>
      </c>
      <c r="F171" s="21">
        <v>0.81</v>
      </c>
      <c r="G171" s="22">
        <f t="shared" si="13"/>
        <v>0.74520000000000008</v>
      </c>
      <c r="H171" s="23">
        <f t="shared" si="14"/>
        <v>0.64800000000000013</v>
      </c>
    </row>
    <row r="172" spans="1:8">
      <c r="A172" s="19" t="s">
        <v>17</v>
      </c>
      <c r="C172" s="26"/>
      <c r="D172" s="27"/>
      <c r="E172" s="25"/>
      <c r="F172" s="21"/>
      <c r="G172" s="22" t="str">
        <f t="shared" si="13"/>
        <v xml:space="preserve"> </v>
      </c>
      <c r="H172" s="23" t="str">
        <f t="shared" si="14"/>
        <v xml:space="preserve"> </v>
      </c>
    </row>
    <row r="173" spans="1:8">
      <c r="A173" s="19" t="s">
        <v>253</v>
      </c>
      <c r="B173" s="4" t="s">
        <v>254</v>
      </c>
      <c r="C173" s="26"/>
      <c r="D173" s="27"/>
      <c r="E173" s="25">
        <v>4.5</v>
      </c>
      <c r="F173" s="21">
        <v>3.79</v>
      </c>
      <c r="G173" s="22">
        <f t="shared" si="13"/>
        <v>3.4868000000000001</v>
      </c>
      <c r="H173" s="23">
        <f t="shared" si="14"/>
        <v>3.032</v>
      </c>
    </row>
    <row r="174" spans="1:8">
      <c r="A174" s="19" t="s">
        <v>255</v>
      </c>
      <c r="B174" s="4" t="s">
        <v>256</v>
      </c>
      <c r="C174" s="26" t="s">
        <v>257</v>
      </c>
      <c r="D174" s="27"/>
      <c r="E174" s="25">
        <v>2.2999999999999998</v>
      </c>
      <c r="F174" s="21">
        <v>2.54</v>
      </c>
      <c r="G174" s="22">
        <f t="shared" si="13"/>
        <v>2.3368000000000002</v>
      </c>
      <c r="H174" s="23">
        <f t="shared" si="14"/>
        <v>2.032</v>
      </c>
    </row>
    <row r="175" spans="1:8">
      <c r="A175" s="19" t="s">
        <v>17</v>
      </c>
      <c r="C175" s="26"/>
      <c r="D175" s="27"/>
      <c r="E175" s="25"/>
      <c r="F175" s="21"/>
      <c r="G175" s="22" t="str">
        <f t="shared" si="13"/>
        <v xml:space="preserve"> </v>
      </c>
      <c r="H175" s="23" t="str">
        <f t="shared" si="14"/>
        <v xml:space="preserve"> </v>
      </c>
    </row>
    <row r="176" spans="1:8">
      <c r="A176" s="11" t="s">
        <v>258</v>
      </c>
      <c r="B176" s="11"/>
      <c r="C176" s="12" t="s">
        <v>259</v>
      </c>
      <c r="D176" s="32" t="s">
        <v>9</v>
      </c>
      <c r="E176" s="31"/>
      <c r="F176" s="21"/>
      <c r="G176" s="22" t="str">
        <f t="shared" si="13"/>
        <v xml:space="preserve"> </v>
      </c>
      <c r="H176" s="23" t="str">
        <f t="shared" si="14"/>
        <v xml:space="preserve"> </v>
      </c>
    </row>
    <row r="177" spans="1:10">
      <c r="A177" s="19" t="s">
        <v>17</v>
      </c>
      <c r="B177" s="20"/>
      <c r="C177" s="12"/>
      <c r="D177" s="32"/>
      <c r="E177" s="31"/>
      <c r="F177" s="21"/>
      <c r="G177" s="22" t="str">
        <f t="shared" si="13"/>
        <v xml:space="preserve"> </v>
      </c>
      <c r="H177" s="23" t="str">
        <f t="shared" si="14"/>
        <v xml:space="preserve"> </v>
      </c>
    </row>
    <row r="178" spans="1:10">
      <c r="A178" s="19" t="s">
        <v>260</v>
      </c>
      <c r="B178" s="4" t="s">
        <v>261</v>
      </c>
      <c r="C178" s="41" t="str">
        <f t="shared" ref="C178:C184" si="15">_xlfn.CONCAT("Size -",J178)</f>
        <v>Size -2 1/2'' x 1 1/2''</v>
      </c>
      <c r="D178" s="27" t="s">
        <v>262</v>
      </c>
      <c r="E178" s="25">
        <v>17.3</v>
      </c>
      <c r="F178" s="21">
        <v>2.62</v>
      </c>
      <c r="G178" s="22">
        <f t="shared" si="13"/>
        <v>2.4104000000000001</v>
      </c>
      <c r="H178" s="23">
        <f t="shared" si="14"/>
        <v>2.0960000000000001</v>
      </c>
      <c r="J178" s="41" t="s">
        <v>263</v>
      </c>
    </row>
    <row r="179" spans="1:10">
      <c r="A179" s="19" t="s">
        <v>264</v>
      </c>
      <c r="B179" s="4" t="s">
        <v>261</v>
      </c>
      <c r="C179" s="41" t="str">
        <f t="shared" si="15"/>
        <v>Size -1 1/2'' x 1''</v>
      </c>
      <c r="D179" s="27" t="s">
        <v>265</v>
      </c>
      <c r="E179" s="25">
        <v>12</v>
      </c>
      <c r="F179" s="21">
        <v>2.06</v>
      </c>
      <c r="G179" s="22">
        <f t="shared" si="13"/>
        <v>1.8952000000000002</v>
      </c>
      <c r="H179" s="23">
        <f t="shared" si="14"/>
        <v>1.6480000000000001</v>
      </c>
      <c r="J179" s="41" t="s">
        <v>266</v>
      </c>
    </row>
    <row r="180" spans="1:10">
      <c r="A180" s="19" t="s">
        <v>267</v>
      </c>
      <c r="B180" s="4" t="s">
        <v>261</v>
      </c>
      <c r="C180" s="41" t="str">
        <f t="shared" si="15"/>
        <v>Size -1 1/2'' x 1 1/2''</v>
      </c>
      <c r="D180" s="27" t="s">
        <v>268</v>
      </c>
      <c r="E180" s="25">
        <v>11.9</v>
      </c>
      <c r="F180" s="21">
        <v>2.19</v>
      </c>
      <c r="G180" s="22">
        <f t="shared" si="13"/>
        <v>2.0148000000000001</v>
      </c>
      <c r="H180" s="23">
        <f t="shared" si="14"/>
        <v>1.752</v>
      </c>
      <c r="J180" s="41" t="s">
        <v>269</v>
      </c>
    </row>
    <row r="181" spans="1:10">
      <c r="A181" s="19" t="s">
        <v>270</v>
      </c>
      <c r="B181" s="4" t="s">
        <v>261</v>
      </c>
      <c r="C181" s="41" t="str">
        <f t="shared" si="15"/>
        <v>Size -1'' x 1/2''</v>
      </c>
      <c r="D181" s="27" t="s">
        <v>271</v>
      </c>
      <c r="E181" s="25">
        <v>5.8</v>
      </c>
      <c r="F181" s="21">
        <v>1.61</v>
      </c>
      <c r="G181" s="22">
        <f t="shared" si="13"/>
        <v>1.4812000000000001</v>
      </c>
      <c r="H181" s="23">
        <f t="shared" si="14"/>
        <v>1.2880000000000003</v>
      </c>
      <c r="J181" s="41" t="s">
        <v>272</v>
      </c>
    </row>
    <row r="182" spans="1:10">
      <c r="A182" s="19" t="s">
        <v>273</v>
      </c>
      <c r="B182" s="4" t="s">
        <v>274</v>
      </c>
      <c r="C182" s="41" t="str">
        <f t="shared" si="15"/>
        <v>Size -1 1/2'' x 1''</v>
      </c>
      <c r="D182" s="27" t="s">
        <v>265</v>
      </c>
      <c r="E182" s="25">
        <v>12.3</v>
      </c>
      <c r="F182" s="21">
        <v>1.77</v>
      </c>
      <c r="G182" s="22">
        <f t="shared" si="13"/>
        <v>1.6284000000000001</v>
      </c>
      <c r="H182" s="23">
        <f t="shared" si="14"/>
        <v>1.4160000000000001</v>
      </c>
      <c r="J182" s="41" t="s">
        <v>266</v>
      </c>
    </row>
    <row r="183" spans="1:10">
      <c r="A183" s="19" t="s">
        <v>275</v>
      </c>
      <c r="B183" s="4" t="s">
        <v>276</v>
      </c>
      <c r="C183" s="41" t="str">
        <f t="shared" si="15"/>
        <v>Size -2 1/2'' x 1 1/2''</v>
      </c>
      <c r="D183" s="27" t="s">
        <v>262</v>
      </c>
      <c r="E183" s="25">
        <v>19.399999999999999</v>
      </c>
      <c r="F183" s="21">
        <v>2.36</v>
      </c>
      <c r="G183" s="22">
        <f t="shared" si="13"/>
        <v>2.1711999999999998</v>
      </c>
      <c r="H183" s="23">
        <f t="shared" si="14"/>
        <v>1.8879999999999999</v>
      </c>
      <c r="J183" s="41" t="s">
        <v>263</v>
      </c>
    </row>
    <row r="184" spans="1:10">
      <c r="A184" s="19" t="s">
        <v>277</v>
      </c>
      <c r="B184" s="4" t="s">
        <v>261</v>
      </c>
      <c r="C184" s="41" t="str">
        <f t="shared" si="15"/>
        <v>Size -1 1/2'' x 2 1/2''</v>
      </c>
      <c r="D184" s="27" t="s">
        <v>278</v>
      </c>
      <c r="E184" s="25">
        <v>26</v>
      </c>
      <c r="F184" s="21">
        <v>2.23</v>
      </c>
      <c r="G184" s="22">
        <f t="shared" si="13"/>
        <v>2.0516000000000001</v>
      </c>
      <c r="H184" s="23">
        <f t="shared" si="14"/>
        <v>1.784</v>
      </c>
      <c r="J184" s="41" t="s">
        <v>279</v>
      </c>
    </row>
    <row r="185" spans="1:10">
      <c r="A185" s="19" t="s">
        <v>280</v>
      </c>
      <c r="B185" s="4" t="s">
        <v>281</v>
      </c>
      <c r="C185" s="41"/>
      <c r="D185" s="27" t="s">
        <v>282</v>
      </c>
      <c r="E185" s="25">
        <v>15</v>
      </c>
      <c r="F185" s="21">
        <v>2.06</v>
      </c>
      <c r="G185" s="22">
        <f t="shared" si="13"/>
        <v>1.8952000000000002</v>
      </c>
      <c r="H185" s="23">
        <f t="shared" si="14"/>
        <v>1.6480000000000001</v>
      </c>
    </row>
    <row r="186" spans="1:10">
      <c r="A186" s="19" t="s">
        <v>283</v>
      </c>
      <c r="B186" s="4" t="s">
        <v>284</v>
      </c>
      <c r="C186" s="41"/>
      <c r="D186" s="27" t="s">
        <v>268</v>
      </c>
      <c r="E186" s="25">
        <v>15</v>
      </c>
      <c r="F186" s="21">
        <v>2.21</v>
      </c>
      <c r="G186" s="22">
        <f t="shared" si="13"/>
        <v>2.0331999999999999</v>
      </c>
      <c r="H186" s="23">
        <f t="shared" si="14"/>
        <v>1.768</v>
      </c>
    </row>
    <row r="187" spans="1:10">
      <c r="A187" s="19" t="s">
        <v>285</v>
      </c>
      <c r="B187" s="4" t="s">
        <v>261</v>
      </c>
      <c r="C187" s="41" t="str">
        <f>_xlfn.CONCAT("Size -",J187)</f>
        <v>Size -5 1/2'' x 2 1/2''</v>
      </c>
      <c r="D187" s="27" t="s">
        <v>286</v>
      </c>
      <c r="E187" s="25">
        <v>84.4</v>
      </c>
      <c r="F187" s="21">
        <v>6.46</v>
      </c>
      <c r="G187" s="22">
        <f t="shared" si="13"/>
        <v>5.9432</v>
      </c>
      <c r="H187" s="23">
        <f t="shared" si="14"/>
        <v>5.1680000000000001</v>
      </c>
      <c r="J187" s="26" t="s">
        <v>287</v>
      </c>
    </row>
    <row r="188" spans="1:10">
      <c r="A188" s="19" t="s">
        <v>288</v>
      </c>
      <c r="B188" s="4" t="s">
        <v>261</v>
      </c>
      <c r="C188" s="41" t="str">
        <f>_xlfn.CONCAT("Size -",J188)</f>
        <v>Size -3 1/2'' x 2 1/2''</v>
      </c>
      <c r="D188" s="27" t="s">
        <v>289</v>
      </c>
      <c r="E188" s="25">
        <v>40.4</v>
      </c>
      <c r="F188" s="21">
        <v>4.3899999999999997</v>
      </c>
      <c r="G188" s="22">
        <f t="shared" si="13"/>
        <v>4.0388000000000002</v>
      </c>
      <c r="H188" s="23">
        <f t="shared" si="14"/>
        <v>3.512</v>
      </c>
      <c r="J188" s="26" t="s">
        <v>290</v>
      </c>
    </row>
    <row r="189" spans="1:10">
      <c r="A189" s="19" t="s">
        <v>291</v>
      </c>
      <c r="B189" s="4" t="s">
        <v>292</v>
      </c>
      <c r="C189" s="41" t="str">
        <f>_xlfn.CONCAT("Size -",J189)</f>
        <v>Size -4 1/2''</v>
      </c>
      <c r="D189" s="27" t="s">
        <v>293</v>
      </c>
      <c r="E189" s="25">
        <v>44.7</v>
      </c>
      <c r="F189" s="21">
        <v>5.6</v>
      </c>
      <c r="G189" s="22">
        <f t="shared" si="13"/>
        <v>5.1520000000000001</v>
      </c>
      <c r="H189" s="23">
        <f t="shared" si="14"/>
        <v>4.4799999999999995</v>
      </c>
      <c r="J189" s="26" t="s">
        <v>294</v>
      </c>
    </row>
    <row r="190" spans="1:10">
      <c r="A190" s="19" t="s">
        <v>17</v>
      </c>
      <c r="C190" s="26"/>
      <c r="D190" s="27"/>
      <c r="E190" s="25"/>
      <c r="F190" s="21"/>
      <c r="G190" s="22" t="str">
        <f t="shared" si="13"/>
        <v xml:space="preserve"> </v>
      </c>
      <c r="H190" s="23" t="str">
        <f t="shared" si="14"/>
        <v xml:space="preserve"> </v>
      </c>
    </row>
    <row r="191" spans="1:10">
      <c r="A191" s="11" t="s">
        <v>295</v>
      </c>
      <c r="B191" s="11"/>
      <c r="C191" s="12" t="s">
        <v>259</v>
      </c>
      <c r="D191" s="32" t="s">
        <v>9</v>
      </c>
      <c r="E191" s="31"/>
      <c r="F191" s="21"/>
      <c r="G191" s="22" t="str">
        <f t="shared" si="13"/>
        <v xml:space="preserve"> </v>
      </c>
      <c r="H191" s="23" t="str">
        <f t="shared" si="14"/>
        <v xml:space="preserve"> </v>
      </c>
    </row>
    <row r="192" spans="1:10">
      <c r="A192" s="19" t="s">
        <v>17</v>
      </c>
      <c r="B192" s="20"/>
      <c r="C192" s="12"/>
      <c r="D192" s="32"/>
      <c r="E192" s="31"/>
      <c r="F192" s="21"/>
      <c r="G192" s="22" t="str">
        <f t="shared" si="13"/>
        <v xml:space="preserve"> </v>
      </c>
      <c r="H192" s="23" t="str">
        <f t="shared" si="14"/>
        <v xml:space="preserve"> </v>
      </c>
    </row>
    <row r="193" spans="1:10">
      <c r="A193" s="19" t="s">
        <v>296</v>
      </c>
      <c r="B193" s="4" t="s">
        <v>297</v>
      </c>
      <c r="C193" s="41" t="str">
        <f>_xlfn.CONCAT("Size -",J193)</f>
        <v>Size -3 1/2" x 5 1/2"</v>
      </c>
      <c r="D193" s="27" t="s">
        <v>298</v>
      </c>
      <c r="E193" s="25">
        <v>80.8</v>
      </c>
      <c r="F193" s="21">
        <v>6.95</v>
      </c>
      <c r="G193" s="22">
        <f t="shared" si="13"/>
        <v>6.3940000000000001</v>
      </c>
      <c r="H193" s="23">
        <f t="shared" si="14"/>
        <v>5.5600000000000005</v>
      </c>
      <c r="J193" s="26" t="s">
        <v>299</v>
      </c>
    </row>
    <row r="194" spans="1:10">
      <c r="A194" s="19" t="s">
        <v>300</v>
      </c>
      <c r="B194" s="4" t="s">
        <v>297</v>
      </c>
      <c r="C194" s="41" t="str">
        <f>_xlfn.CONCAT("Size -",J194)</f>
        <v>Size -2 1/2" x 4 1/2"</v>
      </c>
      <c r="D194" s="27" t="s">
        <v>301</v>
      </c>
      <c r="E194" s="25">
        <v>40.4</v>
      </c>
      <c r="F194" s="21">
        <v>3.99</v>
      </c>
      <c r="G194" s="22">
        <f t="shared" si="13"/>
        <v>3.6708000000000003</v>
      </c>
      <c r="H194" s="23">
        <f t="shared" si="14"/>
        <v>3.1920000000000002</v>
      </c>
      <c r="J194" s="26" t="s">
        <v>302</v>
      </c>
    </row>
    <row r="195" spans="1:10">
      <c r="A195" s="19" t="s">
        <v>17</v>
      </c>
      <c r="C195" s="26"/>
      <c r="D195" s="27"/>
      <c r="E195" s="25"/>
      <c r="F195" s="21"/>
      <c r="G195" s="22" t="str">
        <f t="shared" si="13"/>
        <v xml:space="preserve"> </v>
      </c>
      <c r="H195" s="23" t="str">
        <f t="shared" si="14"/>
        <v xml:space="preserve"> </v>
      </c>
    </row>
    <row r="196" spans="1:10">
      <c r="A196" s="11" t="s">
        <v>303</v>
      </c>
      <c r="B196" s="11"/>
      <c r="C196" s="12" t="s">
        <v>8</v>
      </c>
      <c r="D196" s="32"/>
      <c r="E196" s="31"/>
      <c r="F196" s="21"/>
      <c r="G196" s="22" t="str">
        <f t="shared" si="13"/>
        <v xml:space="preserve"> </v>
      </c>
      <c r="H196" s="23" t="str">
        <f t="shared" si="14"/>
        <v xml:space="preserve"> </v>
      </c>
    </row>
    <row r="197" spans="1:10">
      <c r="A197" s="19" t="s">
        <v>17</v>
      </c>
      <c r="B197" s="20"/>
      <c r="C197" s="12"/>
      <c r="D197" s="32"/>
      <c r="E197" s="31"/>
      <c r="F197" s="21"/>
      <c r="G197" s="22" t="str">
        <f t="shared" si="13"/>
        <v xml:space="preserve"> </v>
      </c>
      <c r="H197" s="23" t="str">
        <f t="shared" si="14"/>
        <v xml:space="preserve"> </v>
      </c>
    </row>
    <row r="198" spans="1:10">
      <c r="A198" s="19" t="s">
        <v>304</v>
      </c>
      <c r="B198" s="4" t="s">
        <v>305</v>
      </c>
      <c r="C198" s="24" t="str">
        <f>IF((MOD(I198,1)&gt;0),_xlfn.CONCAT("Length - ",TEXT(I198,"# ?/?''")),_xlfn.CONCAT("Length - ",TEXT(I198,"#''")))</f>
        <v>Length - 5 1/2''</v>
      </c>
      <c r="D198" s="27"/>
      <c r="E198" s="25">
        <v>9.9499999999999993</v>
      </c>
      <c r="F198" s="21">
        <v>2.17</v>
      </c>
      <c r="G198" s="22">
        <f t="shared" ref="G198:G261" si="16">IF(ISBLANK(F198)," ",F198*$G$3)</f>
        <v>1.9964</v>
      </c>
      <c r="H198" s="23">
        <f t="shared" ref="H198:H261" si="17">IF(ISBLANK(F198)," ",F198*$H$3)</f>
        <v>1.736</v>
      </c>
      <c r="I198" s="26">
        <v>5.5</v>
      </c>
    </row>
    <row r="199" spans="1:10">
      <c r="A199" s="19" t="s">
        <v>306</v>
      </c>
      <c r="B199" s="4" t="s">
        <v>305</v>
      </c>
      <c r="C199" s="24" t="str">
        <f>IF((MOD(I199,1)&gt;0),_xlfn.CONCAT("Length - ",TEXT(I199,"# ?/?''")),_xlfn.CONCAT("Length - ",TEXT(I199,"#''")))</f>
        <v>Length - 2''</v>
      </c>
      <c r="D199" s="27"/>
      <c r="E199" s="25">
        <v>3.45</v>
      </c>
      <c r="F199" s="21">
        <v>1.07</v>
      </c>
      <c r="G199" s="22">
        <f t="shared" si="16"/>
        <v>0.98440000000000005</v>
      </c>
      <c r="H199" s="23">
        <f t="shared" si="17"/>
        <v>0.85600000000000009</v>
      </c>
      <c r="I199" s="26">
        <v>2</v>
      </c>
    </row>
    <row r="200" spans="1:10">
      <c r="A200" s="19" t="s">
        <v>17</v>
      </c>
      <c r="C200" s="26"/>
      <c r="D200" s="27"/>
      <c r="E200" s="25"/>
      <c r="F200" s="21"/>
      <c r="G200" s="22" t="str">
        <f t="shared" si="16"/>
        <v xml:space="preserve"> </v>
      </c>
      <c r="H200" s="23" t="str">
        <f t="shared" si="17"/>
        <v xml:space="preserve"> </v>
      </c>
    </row>
    <row r="201" spans="1:10">
      <c r="A201" s="11" t="s">
        <v>307</v>
      </c>
      <c r="B201" s="11"/>
      <c r="C201" s="12"/>
      <c r="D201" s="32"/>
      <c r="E201" s="31"/>
      <c r="F201" s="21"/>
      <c r="G201" s="22" t="str">
        <f t="shared" si="16"/>
        <v xml:space="preserve"> </v>
      </c>
      <c r="H201" s="23" t="str">
        <f t="shared" si="17"/>
        <v xml:space="preserve"> </v>
      </c>
    </row>
    <row r="202" spans="1:10">
      <c r="A202" s="19" t="s">
        <v>17</v>
      </c>
      <c r="B202" s="20"/>
      <c r="C202" s="12"/>
      <c r="D202" s="32"/>
      <c r="E202" s="31"/>
      <c r="F202" s="21"/>
      <c r="G202" s="22" t="str">
        <f t="shared" si="16"/>
        <v xml:space="preserve"> </v>
      </c>
      <c r="H202" s="23" t="str">
        <f t="shared" si="17"/>
        <v xml:space="preserve"> </v>
      </c>
    </row>
    <row r="203" spans="1:10">
      <c r="A203" s="19" t="s">
        <v>308</v>
      </c>
      <c r="B203" s="35" t="s">
        <v>309</v>
      </c>
      <c r="C203" s="26"/>
      <c r="D203" s="27"/>
      <c r="E203" s="25">
        <v>1.7</v>
      </c>
      <c r="F203" s="21">
        <v>0.84</v>
      </c>
      <c r="G203" s="22">
        <f t="shared" si="16"/>
        <v>0.77280000000000004</v>
      </c>
      <c r="H203" s="23">
        <f t="shared" si="17"/>
        <v>0.67200000000000004</v>
      </c>
    </row>
    <row r="204" spans="1:10">
      <c r="A204" s="19" t="s">
        <v>310</v>
      </c>
      <c r="B204" s="4" t="s">
        <v>311</v>
      </c>
      <c r="C204" s="26" t="s">
        <v>312</v>
      </c>
      <c r="D204" s="27"/>
      <c r="E204" s="25">
        <v>11.6</v>
      </c>
      <c r="F204" s="21">
        <v>1.63</v>
      </c>
      <c r="G204" s="22">
        <f t="shared" si="16"/>
        <v>1.4996</v>
      </c>
      <c r="H204" s="23">
        <f t="shared" si="17"/>
        <v>1.304</v>
      </c>
    </row>
    <row r="205" spans="1:10">
      <c r="A205" s="19" t="s">
        <v>313</v>
      </c>
      <c r="B205" s="4" t="s">
        <v>314</v>
      </c>
      <c r="C205" s="26" t="s">
        <v>315</v>
      </c>
      <c r="D205" s="27" t="s">
        <v>316</v>
      </c>
      <c r="E205" s="25">
        <v>24.5</v>
      </c>
      <c r="F205" s="21">
        <v>8.27</v>
      </c>
      <c r="G205" s="22">
        <f t="shared" si="16"/>
        <v>7.6083999999999996</v>
      </c>
      <c r="H205" s="23">
        <f t="shared" si="17"/>
        <v>6.6159999999999997</v>
      </c>
    </row>
    <row r="206" spans="1:10">
      <c r="A206" s="19" t="s">
        <v>317</v>
      </c>
      <c r="B206" s="4" t="s">
        <v>318</v>
      </c>
      <c r="C206" s="26" t="s">
        <v>319</v>
      </c>
      <c r="D206" s="27"/>
      <c r="E206" s="25">
        <v>0.65</v>
      </c>
      <c r="F206" s="21">
        <v>0.37</v>
      </c>
      <c r="G206" s="22">
        <f t="shared" si="16"/>
        <v>0.34040000000000004</v>
      </c>
      <c r="H206" s="23">
        <f t="shared" si="17"/>
        <v>0.29599999999999999</v>
      </c>
    </row>
    <row r="207" spans="1:10">
      <c r="A207" s="19" t="s">
        <v>320</v>
      </c>
      <c r="B207" s="4" t="s">
        <v>321</v>
      </c>
      <c r="C207" s="26" t="s">
        <v>322</v>
      </c>
      <c r="D207" s="27" t="s">
        <v>101</v>
      </c>
      <c r="E207" s="25">
        <v>14.5</v>
      </c>
      <c r="F207" s="21">
        <v>9.9700000000000006</v>
      </c>
      <c r="G207" s="22">
        <f t="shared" si="16"/>
        <v>9.1724000000000014</v>
      </c>
      <c r="H207" s="23">
        <f t="shared" si="17"/>
        <v>7.9760000000000009</v>
      </c>
    </row>
    <row r="208" spans="1:10">
      <c r="A208" s="19" t="s">
        <v>323</v>
      </c>
      <c r="B208" s="4" t="s">
        <v>324</v>
      </c>
      <c r="C208" s="26"/>
      <c r="D208" s="27"/>
      <c r="E208" s="25">
        <v>0.15</v>
      </c>
      <c r="F208" s="21">
        <v>0.61</v>
      </c>
      <c r="G208" s="22">
        <f t="shared" si="16"/>
        <v>0.56120000000000003</v>
      </c>
      <c r="H208" s="23">
        <f t="shared" si="17"/>
        <v>0.48799999999999999</v>
      </c>
    </row>
    <row r="209" spans="1:8">
      <c r="A209" s="19" t="s">
        <v>325</v>
      </c>
      <c r="B209" s="4" t="s">
        <v>326</v>
      </c>
      <c r="C209" s="26"/>
      <c r="D209" s="27"/>
      <c r="E209" s="25">
        <v>0.3</v>
      </c>
      <c r="F209" s="21">
        <v>0.81</v>
      </c>
      <c r="G209" s="22">
        <f t="shared" si="16"/>
        <v>0.74520000000000008</v>
      </c>
      <c r="H209" s="23">
        <f t="shared" si="17"/>
        <v>0.64800000000000013</v>
      </c>
    </row>
    <row r="210" spans="1:8">
      <c r="A210" s="19" t="s">
        <v>17</v>
      </c>
      <c r="C210" s="26"/>
      <c r="D210" s="27"/>
      <c r="E210" s="25"/>
      <c r="F210" s="21"/>
      <c r="G210" s="22" t="str">
        <f t="shared" si="16"/>
        <v xml:space="preserve"> </v>
      </c>
      <c r="H210" s="23" t="str">
        <f t="shared" si="17"/>
        <v xml:space="preserve"> </v>
      </c>
    </row>
    <row r="211" spans="1:8">
      <c r="A211" s="11" t="s">
        <v>327</v>
      </c>
      <c r="B211" s="11"/>
      <c r="C211" s="12"/>
      <c r="D211" s="32"/>
      <c r="E211" s="31"/>
      <c r="F211" s="21"/>
      <c r="G211" s="22" t="str">
        <f t="shared" si="16"/>
        <v xml:space="preserve"> </v>
      </c>
      <c r="H211" s="23" t="str">
        <f t="shared" si="17"/>
        <v xml:space="preserve"> </v>
      </c>
    </row>
    <row r="212" spans="1:8">
      <c r="A212" s="19" t="s">
        <v>17</v>
      </c>
      <c r="B212" s="20"/>
      <c r="C212" s="12"/>
      <c r="D212" s="32"/>
      <c r="E212" s="31"/>
      <c r="F212" s="21"/>
      <c r="G212" s="22" t="str">
        <f t="shared" si="16"/>
        <v xml:space="preserve"> </v>
      </c>
      <c r="H212" s="23" t="str">
        <f t="shared" si="17"/>
        <v xml:space="preserve"> </v>
      </c>
    </row>
    <row r="213" spans="1:8">
      <c r="A213" s="19" t="s">
        <v>328</v>
      </c>
      <c r="B213" s="4" t="s">
        <v>329</v>
      </c>
      <c r="C213" s="26"/>
      <c r="D213" s="27"/>
      <c r="E213" s="25">
        <v>2.5</v>
      </c>
      <c r="F213" s="21">
        <v>0.85</v>
      </c>
      <c r="G213" s="22">
        <f t="shared" si="16"/>
        <v>0.78200000000000003</v>
      </c>
      <c r="H213" s="23">
        <f t="shared" si="17"/>
        <v>0.68</v>
      </c>
    </row>
    <row r="214" spans="1:8">
      <c r="A214" s="19" t="s">
        <v>330</v>
      </c>
      <c r="B214" s="4" t="s">
        <v>331</v>
      </c>
      <c r="C214" s="26"/>
      <c r="D214" s="27"/>
      <c r="E214" s="25">
        <v>1.3</v>
      </c>
      <c r="F214" s="21">
        <v>0.84</v>
      </c>
      <c r="G214" s="22">
        <f t="shared" si="16"/>
        <v>0.77280000000000004</v>
      </c>
      <c r="H214" s="23">
        <f t="shared" si="17"/>
        <v>0.67200000000000004</v>
      </c>
    </row>
    <row r="215" spans="1:8">
      <c r="A215" s="19" t="s">
        <v>17</v>
      </c>
      <c r="C215" s="26"/>
      <c r="D215" s="27"/>
      <c r="E215" s="25"/>
      <c r="F215" s="21"/>
      <c r="G215" s="22" t="str">
        <f t="shared" si="16"/>
        <v xml:space="preserve"> </v>
      </c>
      <c r="H215" s="23" t="str">
        <f t="shared" si="17"/>
        <v xml:space="preserve"> </v>
      </c>
    </row>
    <row r="216" spans="1:8">
      <c r="A216" s="11" t="s">
        <v>332</v>
      </c>
      <c r="B216" s="11"/>
      <c r="C216" s="12"/>
      <c r="D216" s="32"/>
      <c r="E216" s="31"/>
      <c r="F216" s="21"/>
      <c r="G216" s="22" t="str">
        <f t="shared" si="16"/>
        <v xml:space="preserve"> </v>
      </c>
      <c r="H216" s="23" t="str">
        <f t="shared" si="17"/>
        <v xml:space="preserve"> </v>
      </c>
    </row>
    <row r="217" spans="1:8">
      <c r="A217" s="19" t="s">
        <v>17</v>
      </c>
      <c r="B217" s="20"/>
      <c r="C217" s="12"/>
      <c r="D217" s="32"/>
      <c r="E217" s="31"/>
      <c r="F217" s="21"/>
      <c r="G217" s="22" t="str">
        <f t="shared" si="16"/>
        <v xml:space="preserve"> </v>
      </c>
      <c r="H217" s="23" t="str">
        <f t="shared" si="17"/>
        <v xml:space="preserve"> </v>
      </c>
    </row>
    <row r="218" spans="1:8">
      <c r="A218" s="19" t="s">
        <v>333</v>
      </c>
      <c r="B218" s="4" t="s">
        <v>334</v>
      </c>
      <c r="C218" s="26"/>
      <c r="D218" s="27"/>
      <c r="E218" s="25">
        <v>6.3</v>
      </c>
      <c r="F218" s="21">
        <v>3.47</v>
      </c>
      <c r="G218" s="22">
        <f t="shared" si="16"/>
        <v>3.1924000000000001</v>
      </c>
      <c r="H218" s="23">
        <f t="shared" si="17"/>
        <v>2.7760000000000002</v>
      </c>
    </row>
    <row r="219" spans="1:8">
      <c r="A219" s="19" t="s">
        <v>335</v>
      </c>
      <c r="B219" s="4" t="s">
        <v>336</v>
      </c>
      <c r="C219" s="26"/>
      <c r="D219" s="27"/>
      <c r="E219" s="25">
        <v>6.6</v>
      </c>
      <c r="F219" s="21">
        <v>3.9</v>
      </c>
      <c r="G219" s="22">
        <f t="shared" si="16"/>
        <v>3.5880000000000001</v>
      </c>
      <c r="H219" s="23">
        <f t="shared" si="17"/>
        <v>3.12</v>
      </c>
    </row>
    <row r="220" spans="1:8">
      <c r="A220" s="19" t="s">
        <v>337</v>
      </c>
      <c r="B220" s="4" t="s">
        <v>338</v>
      </c>
      <c r="C220" s="26"/>
      <c r="D220" s="27"/>
      <c r="E220" s="25">
        <v>6.2</v>
      </c>
      <c r="F220" s="21">
        <v>4.03</v>
      </c>
      <c r="G220" s="22">
        <f t="shared" si="16"/>
        <v>3.7076000000000002</v>
      </c>
      <c r="H220" s="23">
        <f t="shared" si="17"/>
        <v>3.2240000000000002</v>
      </c>
    </row>
    <row r="221" spans="1:8">
      <c r="A221" s="19" t="s">
        <v>17</v>
      </c>
      <c r="C221" s="26"/>
      <c r="D221" s="27"/>
      <c r="E221" s="25"/>
      <c r="F221" s="21"/>
      <c r="G221" s="22" t="str">
        <f t="shared" si="16"/>
        <v xml:space="preserve"> </v>
      </c>
      <c r="H221" s="23" t="str">
        <f t="shared" si="17"/>
        <v xml:space="preserve"> </v>
      </c>
    </row>
    <row r="222" spans="1:8">
      <c r="A222" s="11" t="s">
        <v>339</v>
      </c>
      <c r="B222" s="11"/>
      <c r="C222" s="12"/>
      <c r="D222" s="32"/>
      <c r="E222" s="31"/>
      <c r="F222" s="21"/>
      <c r="G222" s="22" t="str">
        <f t="shared" si="16"/>
        <v xml:space="preserve"> </v>
      </c>
      <c r="H222" s="23" t="str">
        <f t="shared" si="17"/>
        <v xml:space="preserve"> </v>
      </c>
    </row>
    <row r="223" spans="1:8">
      <c r="A223" s="19" t="s">
        <v>17</v>
      </c>
      <c r="B223" s="20"/>
      <c r="C223" s="12"/>
      <c r="D223" s="32"/>
      <c r="E223" s="31"/>
      <c r="F223" s="21"/>
      <c r="G223" s="22" t="str">
        <f t="shared" si="16"/>
        <v xml:space="preserve"> </v>
      </c>
      <c r="H223" s="23" t="str">
        <f t="shared" si="17"/>
        <v xml:space="preserve"> </v>
      </c>
    </row>
    <row r="224" spans="1:8">
      <c r="A224" s="19" t="s">
        <v>340</v>
      </c>
      <c r="B224" s="4" t="s">
        <v>341</v>
      </c>
      <c r="C224" s="26" t="s">
        <v>342</v>
      </c>
      <c r="D224" s="27"/>
      <c r="E224" s="25">
        <v>6.25</v>
      </c>
      <c r="F224" s="21">
        <v>4.16</v>
      </c>
      <c r="G224" s="22">
        <f t="shared" si="16"/>
        <v>3.8272000000000004</v>
      </c>
      <c r="H224" s="23">
        <f t="shared" si="17"/>
        <v>3.3280000000000003</v>
      </c>
    </row>
    <row r="225" spans="1:9">
      <c r="A225" s="19" t="s">
        <v>343</v>
      </c>
      <c r="B225" s="4" t="s">
        <v>344</v>
      </c>
      <c r="C225" s="26"/>
      <c r="D225" s="27"/>
      <c r="E225" s="25">
        <v>9.25</v>
      </c>
      <c r="F225" s="21">
        <v>8.01</v>
      </c>
      <c r="G225" s="22">
        <f t="shared" si="16"/>
        <v>7.3692000000000002</v>
      </c>
      <c r="H225" s="23">
        <f t="shared" si="17"/>
        <v>6.4080000000000004</v>
      </c>
    </row>
    <row r="226" spans="1:9">
      <c r="A226" s="19" t="s">
        <v>345</v>
      </c>
      <c r="B226" s="4" t="s">
        <v>346</v>
      </c>
      <c r="C226" s="26"/>
      <c r="D226" s="27"/>
      <c r="E226" s="25">
        <v>10.4</v>
      </c>
      <c r="F226" s="21">
        <v>5.6</v>
      </c>
      <c r="G226" s="22">
        <f t="shared" si="16"/>
        <v>5.1520000000000001</v>
      </c>
      <c r="H226" s="23">
        <f t="shared" si="17"/>
        <v>4.4799999999999995</v>
      </c>
    </row>
    <row r="227" spans="1:9">
      <c r="A227" s="19" t="s">
        <v>347</v>
      </c>
      <c r="B227" s="4" t="s">
        <v>348</v>
      </c>
      <c r="E227" s="25">
        <v>8.4499999999999993</v>
      </c>
      <c r="F227" s="21">
        <v>4.25</v>
      </c>
      <c r="G227" s="22">
        <f t="shared" si="16"/>
        <v>3.91</v>
      </c>
      <c r="H227" s="23">
        <f t="shared" si="17"/>
        <v>3.4000000000000004</v>
      </c>
    </row>
    <row r="228" spans="1:9">
      <c r="A228" s="19" t="s">
        <v>349</v>
      </c>
      <c r="B228" s="4" t="s">
        <v>350</v>
      </c>
      <c r="C228" s="26" t="s">
        <v>351</v>
      </c>
      <c r="E228" s="25">
        <v>4.2</v>
      </c>
      <c r="F228" s="21">
        <v>3.23</v>
      </c>
      <c r="G228" s="22">
        <f t="shared" si="16"/>
        <v>2.9716</v>
      </c>
      <c r="H228" s="23">
        <f t="shared" si="17"/>
        <v>2.5840000000000001</v>
      </c>
    </row>
    <row r="229" spans="1:9">
      <c r="A229" s="19" t="s">
        <v>352</v>
      </c>
      <c r="B229" s="4" t="s">
        <v>353</v>
      </c>
      <c r="E229" s="25">
        <v>5.65</v>
      </c>
      <c r="F229" s="21">
        <v>2.11</v>
      </c>
      <c r="G229" s="22">
        <f t="shared" si="16"/>
        <v>1.9412</v>
      </c>
      <c r="H229" s="23">
        <f t="shared" si="17"/>
        <v>1.6879999999999999</v>
      </c>
    </row>
    <row r="230" spans="1:9">
      <c r="A230" s="19" t="s">
        <v>354</v>
      </c>
      <c r="B230" s="4" t="s">
        <v>355</v>
      </c>
      <c r="E230" s="25">
        <v>4.4000000000000004</v>
      </c>
      <c r="F230" s="21">
        <v>3.26</v>
      </c>
      <c r="G230" s="22">
        <f t="shared" si="16"/>
        <v>2.9992000000000001</v>
      </c>
      <c r="H230" s="23">
        <f t="shared" si="17"/>
        <v>2.6080000000000001</v>
      </c>
    </row>
    <row r="231" spans="1:9">
      <c r="A231" s="19" t="s">
        <v>17</v>
      </c>
      <c r="E231" s="25"/>
      <c r="F231" s="21"/>
      <c r="G231" s="22" t="str">
        <f t="shared" si="16"/>
        <v xml:space="preserve"> </v>
      </c>
      <c r="H231" s="23" t="str">
        <f t="shared" si="17"/>
        <v xml:space="preserve"> </v>
      </c>
    </row>
    <row r="232" spans="1:9">
      <c r="A232" s="19" t="s">
        <v>356</v>
      </c>
      <c r="B232" s="4" t="s">
        <v>357</v>
      </c>
      <c r="E232" s="25">
        <v>2.0499999999999998</v>
      </c>
      <c r="F232" s="21">
        <v>1.57</v>
      </c>
      <c r="G232" s="22">
        <f t="shared" si="16"/>
        <v>1.4444000000000001</v>
      </c>
      <c r="H232" s="23">
        <f t="shared" si="17"/>
        <v>1.2560000000000002</v>
      </c>
    </row>
    <row r="233" spans="1:9">
      <c r="A233" s="19" t="s">
        <v>17</v>
      </c>
      <c r="C233" s="26"/>
      <c r="D233" s="27"/>
      <c r="E233" s="25"/>
      <c r="F233" s="21"/>
      <c r="G233" s="22" t="str">
        <f t="shared" si="16"/>
        <v xml:space="preserve"> </v>
      </c>
      <c r="H233" s="23" t="str">
        <f t="shared" si="17"/>
        <v xml:space="preserve"> </v>
      </c>
    </row>
    <row r="234" spans="1:9">
      <c r="A234" s="11" t="s">
        <v>358</v>
      </c>
      <c r="B234" s="11"/>
      <c r="C234" s="12"/>
      <c r="D234" s="32"/>
      <c r="E234" s="31"/>
      <c r="F234" s="21"/>
      <c r="G234" s="22" t="str">
        <f t="shared" si="16"/>
        <v xml:space="preserve"> </v>
      </c>
      <c r="H234" s="23" t="str">
        <f t="shared" si="17"/>
        <v xml:space="preserve"> </v>
      </c>
    </row>
    <row r="235" spans="1:9">
      <c r="A235" s="19" t="s">
        <v>17</v>
      </c>
      <c r="B235" s="20"/>
      <c r="C235" s="12"/>
      <c r="D235" s="32"/>
      <c r="E235" s="31"/>
      <c r="F235" s="21"/>
      <c r="G235" s="22" t="str">
        <f t="shared" si="16"/>
        <v xml:space="preserve"> </v>
      </c>
      <c r="H235" s="23" t="str">
        <f t="shared" si="17"/>
        <v xml:space="preserve"> </v>
      </c>
    </row>
    <row r="236" spans="1:9">
      <c r="A236" s="19" t="s">
        <v>359</v>
      </c>
      <c r="B236" s="35" t="s">
        <v>360</v>
      </c>
      <c r="C236" s="26"/>
      <c r="D236" s="27" t="s">
        <v>205</v>
      </c>
      <c r="E236" s="25">
        <v>0.8</v>
      </c>
      <c r="F236" s="21">
        <v>2.39</v>
      </c>
      <c r="G236" s="22">
        <f t="shared" si="16"/>
        <v>2.1988000000000003</v>
      </c>
      <c r="H236" s="23">
        <f t="shared" si="17"/>
        <v>1.9120000000000001</v>
      </c>
    </row>
    <row r="237" spans="1:9">
      <c r="A237" s="19" t="s">
        <v>17</v>
      </c>
      <c r="B237" s="35"/>
      <c r="C237" s="26"/>
      <c r="D237" s="27"/>
      <c r="E237" s="25"/>
      <c r="F237" s="21"/>
      <c r="G237" s="22" t="str">
        <f t="shared" si="16"/>
        <v xml:space="preserve"> </v>
      </c>
      <c r="H237" s="23" t="str">
        <f t="shared" si="17"/>
        <v xml:space="preserve"> </v>
      </c>
    </row>
    <row r="238" spans="1:9">
      <c r="A238" s="19" t="s">
        <v>361</v>
      </c>
      <c r="B238" s="4" t="s">
        <v>362</v>
      </c>
      <c r="C238" s="24" t="str">
        <f>IF((MOD(I238,1)&gt;0),_xlfn.CONCAT("Length - ",TEXT(I238,"# ?/??''")),_xlfn.CONCAT("Length - ",TEXT(I238,"#''")))</f>
        <v>Length -  5/32''</v>
      </c>
      <c r="D238" s="27" t="s">
        <v>205</v>
      </c>
      <c r="E238" s="25">
        <v>0.2</v>
      </c>
      <c r="F238" s="21">
        <v>1.27</v>
      </c>
      <c r="G238" s="22">
        <f t="shared" si="16"/>
        <v>1.1684000000000001</v>
      </c>
      <c r="H238" s="23">
        <f t="shared" si="17"/>
        <v>1.016</v>
      </c>
      <c r="I238" s="26">
        <v>0.15625</v>
      </c>
    </row>
    <row r="239" spans="1:9">
      <c r="A239" s="19" t="s">
        <v>363</v>
      </c>
      <c r="B239" s="4" t="s">
        <v>362</v>
      </c>
      <c r="C239" s="24" t="str">
        <f>IF((MOD(I239,1)&gt;0),_xlfn.CONCAT("Length - ",TEXT(I239,"# ?/?''")),_xlfn.CONCAT("Length - ",TEXT(I239,"#''")))</f>
        <v>Length -  1/4''</v>
      </c>
      <c r="D239" s="27" t="s">
        <v>205</v>
      </c>
      <c r="E239" s="25">
        <v>0.4</v>
      </c>
      <c r="F239" s="21">
        <v>1.99</v>
      </c>
      <c r="G239" s="22">
        <f t="shared" si="16"/>
        <v>1.8308</v>
      </c>
      <c r="H239" s="23">
        <f t="shared" si="17"/>
        <v>1.5920000000000001</v>
      </c>
      <c r="I239" s="26">
        <v>0.25</v>
      </c>
    </row>
    <row r="240" spans="1:9">
      <c r="A240" s="19" t="s">
        <v>364</v>
      </c>
      <c r="B240" s="4" t="s">
        <v>362</v>
      </c>
      <c r="C240" s="24" t="str">
        <f>IF((MOD(I240,1)&gt;0),_xlfn.CONCAT("Length - ",TEXT(I240,"# ?/??''")),_xlfn.CONCAT("Length - ",TEXT(I240,"#''")))</f>
        <v>Length -  7/64''</v>
      </c>
      <c r="D240" s="27" t="s">
        <v>205</v>
      </c>
      <c r="E240" s="25">
        <v>0.15</v>
      </c>
      <c r="F240" s="21">
        <v>1.83</v>
      </c>
      <c r="G240" s="22">
        <f t="shared" si="16"/>
        <v>1.6836000000000002</v>
      </c>
      <c r="H240" s="23">
        <f t="shared" si="17"/>
        <v>1.4640000000000002</v>
      </c>
      <c r="I240" s="26">
        <v>0.109375</v>
      </c>
    </row>
    <row r="241" spans="1:9">
      <c r="A241" s="19" t="s">
        <v>17</v>
      </c>
      <c r="C241" s="26"/>
      <c r="D241" s="27"/>
      <c r="E241" s="25"/>
      <c r="F241" s="21"/>
      <c r="G241" s="22" t="str">
        <f t="shared" si="16"/>
        <v xml:space="preserve"> </v>
      </c>
      <c r="H241" s="23" t="str">
        <f t="shared" si="17"/>
        <v xml:space="preserve"> </v>
      </c>
    </row>
    <row r="242" spans="1:9">
      <c r="A242" s="11" t="s">
        <v>365</v>
      </c>
      <c r="B242" s="11"/>
      <c r="C242" s="12" t="s">
        <v>259</v>
      </c>
      <c r="D242" s="32" t="s">
        <v>9</v>
      </c>
      <c r="E242" s="31"/>
      <c r="F242" s="21"/>
      <c r="G242" s="22" t="str">
        <f t="shared" si="16"/>
        <v xml:space="preserve"> </v>
      </c>
      <c r="H242" s="23" t="str">
        <f t="shared" si="17"/>
        <v xml:space="preserve"> </v>
      </c>
    </row>
    <row r="243" spans="1:9">
      <c r="A243" s="19" t="s">
        <v>17</v>
      </c>
      <c r="B243" s="36"/>
      <c r="C243" s="12"/>
      <c r="D243" s="32"/>
      <c r="E243" s="31"/>
      <c r="F243" s="21"/>
      <c r="G243" s="22" t="str">
        <f t="shared" si="16"/>
        <v xml:space="preserve"> </v>
      </c>
      <c r="H243" s="23" t="str">
        <f t="shared" si="17"/>
        <v xml:space="preserve"> </v>
      </c>
    </row>
    <row r="244" spans="1:9">
      <c r="A244" s="19" t="s">
        <v>366</v>
      </c>
      <c r="B244" s="4" t="s">
        <v>297</v>
      </c>
      <c r="C244" s="26" t="str">
        <f>_xlfn.CONCAT("Size -",I244)</f>
        <v>Size -2 1/2" x 5 1/2"</v>
      </c>
      <c r="D244" s="27" t="s">
        <v>367</v>
      </c>
      <c r="E244" s="25">
        <v>56.2</v>
      </c>
      <c r="F244" s="21">
        <v>4.83</v>
      </c>
      <c r="G244" s="22">
        <f t="shared" si="16"/>
        <v>4.4436</v>
      </c>
      <c r="H244" s="23">
        <f t="shared" si="17"/>
        <v>3.8640000000000003</v>
      </c>
      <c r="I244" s="35" t="s">
        <v>368</v>
      </c>
    </row>
    <row r="245" spans="1:9">
      <c r="A245" s="19" t="s">
        <v>369</v>
      </c>
      <c r="B245" s="4" t="s">
        <v>297</v>
      </c>
      <c r="C245" s="26" t="str">
        <f>_xlfn.CONCAT("Size -",I245)</f>
        <v>Size -2 1/2" x 2 1/2"</v>
      </c>
      <c r="D245" s="27" t="s">
        <v>370</v>
      </c>
      <c r="E245" s="25">
        <v>25.8</v>
      </c>
      <c r="F245" s="21">
        <v>3.06</v>
      </c>
      <c r="G245" s="22">
        <f t="shared" si="16"/>
        <v>2.8152000000000004</v>
      </c>
      <c r="H245" s="23">
        <f t="shared" si="17"/>
        <v>2.4480000000000004</v>
      </c>
      <c r="I245" s="35" t="s">
        <v>371</v>
      </c>
    </row>
    <row r="246" spans="1:9">
      <c r="A246" s="19" t="s">
        <v>372</v>
      </c>
      <c r="B246" s="4" t="s">
        <v>297</v>
      </c>
      <c r="C246" s="26" t="str">
        <f>_xlfn.CONCAT("Size -",I246)</f>
        <v>Size -1 1/2" x 3"</v>
      </c>
      <c r="D246" s="27" t="s">
        <v>373</v>
      </c>
      <c r="E246" s="25">
        <v>18</v>
      </c>
      <c r="F246" s="21">
        <v>2.29</v>
      </c>
      <c r="G246" s="22">
        <f t="shared" si="16"/>
        <v>2.1068000000000002</v>
      </c>
      <c r="H246" s="23">
        <f t="shared" si="17"/>
        <v>1.8320000000000001</v>
      </c>
      <c r="I246" s="35" t="s">
        <v>374</v>
      </c>
    </row>
    <row r="247" spans="1:9">
      <c r="A247" s="19" t="s">
        <v>375</v>
      </c>
      <c r="B247" s="4" t="s">
        <v>297</v>
      </c>
      <c r="C247" s="26" t="str">
        <f>_xlfn.CONCAT("Size -",I247)</f>
        <v>Size -1 1/2" x 1 1/2"</v>
      </c>
      <c r="D247" s="27" t="s">
        <v>376</v>
      </c>
      <c r="E247" s="25">
        <v>9</v>
      </c>
      <c r="F247" s="21">
        <v>1.38</v>
      </c>
      <c r="G247" s="22">
        <f t="shared" si="16"/>
        <v>1.2696000000000001</v>
      </c>
      <c r="H247" s="23">
        <f t="shared" si="17"/>
        <v>1.1039999999999999</v>
      </c>
      <c r="I247" s="35" t="s">
        <v>377</v>
      </c>
    </row>
    <row r="248" spans="1:9">
      <c r="A248" s="19" t="s">
        <v>17</v>
      </c>
      <c r="C248" s="26"/>
      <c r="D248" s="27"/>
      <c r="E248" s="25"/>
      <c r="F248" s="21"/>
      <c r="G248" s="22" t="str">
        <f t="shared" si="16"/>
        <v xml:space="preserve"> </v>
      </c>
      <c r="H248" s="23" t="str">
        <f t="shared" si="17"/>
        <v xml:space="preserve"> </v>
      </c>
    </row>
    <row r="249" spans="1:9">
      <c r="A249" s="11" t="s">
        <v>378</v>
      </c>
      <c r="B249" s="11"/>
      <c r="C249" s="12" t="s">
        <v>259</v>
      </c>
      <c r="D249" s="32" t="s">
        <v>9</v>
      </c>
      <c r="E249" s="31"/>
      <c r="F249" s="21"/>
      <c r="G249" s="22" t="str">
        <f t="shared" si="16"/>
        <v xml:space="preserve"> </v>
      </c>
      <c r="H249" s="23" t="str">
        <f t="shared" si="17"/>
        <v xml:space="preserve"> </v>
      </c>
    </row>
    <row r="250" spans="1:9">
      <c r="A250" s="19" t="s">
        <v>17</v>
      </c>
      <c r="B250" s="20"/>
      <c r="C250" s="12"/>
      <c r="D250" s="32"/>
      <c r="E250" s="31"/>
      <c r="F250" s="21"/>
      <c r="G250" s="22" t="str">
        <f t="shared" si="16"/>
        <v xml:space="preserve"> </v>
      </c>
      <c r="H250" s="23" t="str">
        <f t="shared" si="17"/>
        <v xml:space="preserve"> </v>
      </c>
    </row>
    <row r="251" spans="1:9">
      <c r="A251" s="19" t="s">
        <v>379</v>
      </c>
      <c r="B251" s="4" t="s">
        <v>380</v>
      </c>
      <c r="C251" s="26" t="str">
        <f>_xlfn.CONCAT("Size -",I251)</f>
        <v>Size -2 1/2"</v>
      </c>
      <c r="D251" s="27" t="s">
        <v>381</v>
      </c>
      <c r="E251" s="25">
        <v>14.4</v>
      </c>
      <c r="F251" s="21">
        <v>2.96</v>
      </c>
      <c r="G251" s="22">
        <f t="shared" si="16"/>
        <v>2.7232000000000003</v>
      </c>
      <c r="H251" s="23">
        <f t="shared" si="17"/>
        <v>2.3679999999999999</v>
      </c>
      <c r="I251" s="26" t="s">
        <v>382</v>
      </c>
    </row>
    <row r="252" spans="1:9">
      <c r="A252" s="19" t="s">
        <v>383</v>
      </c>
      <c r="B252" s="4" t="s">
        <v>380</v>
      </c>
      <c r="C252" s="26" t="str">
        <f>_xlfn.CONCAT("Size -",I252)</f>
        <v>Size -1"</v>
      </c>
      <c r="D252" s="27" t="s">
        <v>384</v>
      </c>
      <c r="E252" s="25">
        <v>2.5</v>
      </c>
      <c r="F252" s="21">
        <v>1.06</v>
      </c>
      <c r="G252" s="22">
        <f t="shared" si="16"/>
        <v>0.97520000000000007</v>
      </c>
      <c r="H252" s="23">
        <f t="shared" si="17"/>
        <v>0.84800000000000009</v>
      </c>
      <c r="I252" s="26" t="s">
        <v>385</v>
      </c>
    </row>
    <row r="253" spans="1:9">
      <c r="A253" s="19" t="s">
        <v>17</v>
      </c>
      <c r="C253" s="26"/>
      <c r="D253" s="27"/>
      <c r="E253" s="25"/>
      <c r="F253" s="21"/>
      <c r="G253" s="22" t="str">
        <f t="shared" si="16"/>
        <v xml:space="preserve"> </v>
      </c>
      <c r="H253" s="23" t="str">
        <f t="shared" si="17"/>
        <v xml:space="preserve"> </v>
      </c>
    </row>
    <row r="254" spans="1:9">
      <c r="A254" s="19" t="s">
        <v>386</v>
      </c>
      <c r="B254" s="4" t="s">
        <v>387</v>
      </c>
      <c r="C254" s="26" t="str">
        <f>_xlfn.CONCAT("Size -",I254)</f>
        <v>Size -1 1/2''</v>
      </c>
      <c r="D254" s="27" t="s">
        <v>388</v>
      </c>
      <c r="E254" s="25">
        <v>5.4</v>
      </c>
      <c r="F254" s="21">
        <v>2.1</v>
      </c>
      <c r="G254" s="22">
        <f t="shared" si="16"/>
        <v>1.9320000000000002</v>
      </c>
      <c r="H254" s="23">
        <f t="shared" si="17"/>
        <v>1.6800000000000002</v>
      </c>
      <c r="I254" s="26" t="s">
        <v>389</v>
      </c>
    </row>
    <row r="255" spans="1:9">
      <c r="A255" s="19" t="s">
        <v>17</v>
      </c>
      <c r="C255" s="26"/>
      <c r="D255" s="27"/>
      <c r="E255" s="25"/>
      <c r="F255" s="21"/>
      <c r="G255" s="22" t="str">
        <f t="shared" si="16"/>
        <v xml:space="preserve"> </v>
      </c>
      <c r="H255" s="23" t="str">
        <f t="shared" si="17"/>
        <v xml:space="preserve"> </v>
      </c>
    </row>
    <row r="256" spans="1:9">
      <c r="A256" s="11" t="s">
        <v>390</v>
      </c>
      <c r="B256" s="11"/>
      <c r="C256" s="12" t="s">
        <v>8</v>
      </c>
      <c r="D256" s="32"/>
      <c r="E256" s="31"/>
      <c r="F256" s="21"/>
      <c r="G256" s="22" t="str">
        <f t="shared" si="16"/>
        <v xml:space="preserve"> </v>
      </c>
      <c r="H256" s="23" t="str">
        <f t="shared" si="17"/>
        <v xml:space="preserve"> </v>
      </c>
    </row>
    <row r="257" spans="1:9">
      <c r="A257" s="19" t="s">
        <v>17</v>
      </c>
      <c r="B257" s="20"/>
      <c r="C257" s="12"/>
      <c r="D257" s="32"/>
      <c r="E257" s="31"/>
      <c r="F257" s="21"/>
      <c r="G257" s="22" t="str">
        <f t="shared" si="16"/>
        <v xml:space="preserve"> </v>
      </c>
      <c r="H257" s="23" t="str">
        <f t="shared" si="17"/>
        <v xml:space="preserve"> </v>
      </c>
    </row>
    <row r="258" spans="1:9">
      <c r="A258" s="19" t="s">
        <v>391</v>
      </c>
      <c r="B258" s="4" t="s">
        <v>392</v>
      </c>
      <c r="C258" s="24" t="str">
        <f t="shared" ref="C258:C266" si="18">IF((MOD(I258,1)&gt;0),_xlfn.CONCAT("Length - ",TEXT(I258,"# ?/?''")),_xlfn.CONCAT("Length - ",TEXT(I258,"#''")))</f>
        <v>Length - 11 1/2''</v>
      </c>
      <c r="D258" s="27"/>
      <c r="E258" s="25">
        <v>22.1</v>
      </c>
      <c r="F258" s="21">
        <v>5.48</v>
      </c>
      <c r="G258" s="22">
        <f t="shared" si="16"/>
        <v>5.0416000000000007</v>
      </c>
      <c r="H258" s="23">
        <f t="shared" si="17"/>
        <v>4.3840000000000003</v>
      </c>
      <c r="I258" s="26">
        <v>11.5</v>
      </c>
    </row>
    <row r="259" spans="1:9">
      <c r="A259" s="19" t="s">
        <v>393</v>
      </c>
      <c r="B259" s="4" t="s">
        <v>392</v>
      </c>
      <c r="C259" s="24" t="str">
        <f t="shared" si="18"/>
        <v>Length - 8''</v>
      </c>
      <c r="D259" s="27"/>
      <c r="E259" s="25">
        <v>15</v>
      </c>
      <c r="F259" s="21">
        <v>4.6100000000000003</v>
      </c>
      <c r="G259" s="22">
        <f t="shared" si="16"/>
        <v>4.2412000000000001</v>
      </c>
      <c r="H259" s="23">
        <f t="shared" si="17"/>
        <v>3.6880000000000006</v>
      </c>
      <c r="I259" s="26">
        <v>8</v>
      </c>
    </row>
    <row r="260" spans="1:9">
      <c r="A260" s="19" t="s">
        <v>394</v>
      </c>
      <c r="B260" s="4" t="s">
        <v>392</v>
      </c>
      <c r="C260" s="24" t="str">
        <f t="shared" si="18"/>
        <v>Length - 6''</v>
      </c>
      <c r="D260" s="27"/>
      <c r="E260" s="25">
        <v>11.3</v>
      </c>
      <c r="F260" s="21">
        <v>2.88</v>
      </c>
      <c r="G260" s="22">
        <f t="shared" si="16"/>
        <v>2.6496</v>
      </c>
      <c r="H260" s="23">
        <f t="shared" si="17"/>
        <v>2.3039999999999998</v>
      </c>
      <c r="I260" s="26">
        <v>6</v>
      </c>
    </row>
    <row r="261" spans="1:9">
      <c r="A261" s="19" t="s">
        <v>395</v>
      </c>
      <c r="B261" s="4" t="s">
        <v>392</v>
      </c>
      <c r="C261" s="24" t="str">
        <f t="shared" si="18"/>
        <v>Length - 5''</v>
      </c>
      <c r="D261" s="27"/>
      <c r="E261" s="25">
        <v>9.4499999999999993</v>
      </c>
      <c r="F261" s="21">
        <v>2.41</v>
      </c>
      <c r="G261" s="22">
        <f t="shared" si="16"/>
        <v>2.2172000000000001</v>
      </c>
      <c r="H261" s="23">
        <f t="shared" si="17"/>
        <v>1.9280000000000002</v>
      </c>
      <c r="I261" s="26">
        <v>5</v>
      </c>
    </row>
    <row r="262" spans="1:9">
      <c r="A262" s="19" t="s">
        <v>396</v>
      </c>
      <c r="B262" s="4" t="s">
        <v>392</v>
      </c>
      <c r="C262" s="24" t="str">
        <f t="shared" si="18"/>
        <v>Length - 3 1/2''</v>
      </c>
      <c r="D262" s="27"/>
      <c r="E262" s="25">
        <v>6.55</v>
      </c>
      <c r="F262" s="21">
        <v>1.7</v>
      </c>
      <c r="G262" s="22">
        <f t="shared" ref="G262:G325" si="19">IF(ISBLANK(F262)," ",F262*$G$3)</f>
        <v>1.5640000000000001</v>
      </c>
      <c r="H262" s="23">
        <f t="shared" ref="H262:H325" si="20">IF(ISBLANK(F262)," ",F262*$H$3)</f>
        <v>1.36</v>
      </c>
      <c r="I262" s="26">
        <v>3.5</v>
      </c>
    </row>
    <row r="263" spans="1:9">
      <c r="A263" s="19" t="s">
        <v>397</v>
      </c>
      <c r="B263" s="4" t="s">
        <v>392</v>
      </c>
      <c r="C263" s="24" t="str">
        <f t="shared" si="18"/>
        <v>Length - 4 1/2''</v>
      </c>
      <c r="D263" s="27"/>
      <c r="E263" s="25">
        <v>8.6</v>
      </c>
      <c r="F263" s="21">
        <v>2.23</v>
      </c>
      <c r="G263" s="22">
        <f t="shared" si="19"/>
        <v>2.0516000000000001</v>
      </c>
      <c r="H263" s="23">
        <f t="shared" si="20"/>
        <v>1.784</v>
      </c>
      <c r="I263" s="26">
        <v>4.5</v>
      </c>
    </row>
    <row r="264" spans="1:9">
      <c r="A264" s="19" t="s">
        <v>398</v>
      </c>
      <c r="B264" s="4" t="s">
        <v>392</v>
      </c>
      <c r="C264" s="24" t="str">
        <f t="shared" si="18"/>
        <v>Length - 3''</v>
      </c>
      <c r="D264" s="27"/>
      <c r="E264" s="25">
        <v>5.55</v>
      </c>
      <c r="F264" s="21">
        <v>1.51</v>
      </c>
      <c r="G264" s="22">
        <f t="shared" si="19"/>
        <v>1.3892</v>
      </c>
      <c r="H264" s="23">
        <f t="shared" si="20"/>
        <v>1.2080000000000002</v>
      </c>
      <c r="I264" s="26">
        <v>3</v>
      </c>
    </row>
    <row r="265" spans="1:9">
      <c r="A265" s="19" t="s">
        <v>399</v>
      </c>
      <c r="B265" s="4" t="s">
        <v>392</v>
      </c>
      <c r="C265" s="24" t="str">
        <f t="shared" si="18"/>
        <v>Length - 2''</v>
      </c>
      <c r="D265" s="27"/>
      <c r="E265" s="25">
        <v>3.85</v>
      </c>
      <c r="F265" s="21">
        <v>0.99</v>
      </c>
      <c r="G265" s="22">
        <f t="shared" si="19"/>
        <v>0.91080000000000005</v>
      </c>
      <c r="H265" s="23">
        <f t="shared" si="20"/>
        <v>0.79200000000000004</v>
      </c>
      <c r="I265" s="26">
        <v>2</v>
      </c>
    </row>
    <row r="266" spans="1:9">
      <c r="A266" s="19" t="s">
        <v>400</v>
      </c>
      <c r="B266" s="4" t="s">
        <v>392</v>
      </c>
      <c r="C266" s="24" t="str">
        <f t="shared" si="18"/>
        <v>Length - 1''</v>
      </c>
      <c r="D266" s="27"/>
      <c r="E266" s="25">
        <v>1.95</v>
      </c>
      <c r="F266" s="21">
        <v>0.73</v>
      </c>
      <c r="G266" s="22">
        <f t="shared" si="19"/>
        <v>0.67159999999999997</v>
      </c>
      <c r="H266" s="23">
        <f t="shared" si="20"/>
        <v>0.58399999999999996</v>
      </c>
      <c r="I266" s="26">
        <v>1</v>
      </c>
    </row>
    <row r="267" spans="1:9">
      <c r="A267" s="19" t="s">
        <v>17</v>
      </c>
      <c r="C267" s="26"/>
      <c r="D267" s="27"/>
      <c r="E267" s="25"/>
      <c r="F267" s="21"/>
      <c r="G267" s="22" t="str">
        <f t="shared" si="19"/>
        <v xml:space="preserve"> </v>
      </c>
      <c r="H267" s="23" t="str">
        <f t="shared" si="20"/>
        <v xml:space="preserve"> </v>
      </c>
    </row>
    <row r="268" spans="1:9">
      <c r="A268" s="11" t="s">
        <v>401</v>
      </c>
      <c r="B268" s="11"/>
      <c r="C268" s="12" t="s">
        <v>8</v>
      </c>
      <c r="D268" s="32" t="s">
        <v>402</v>
      </c>
      <c r="E268" s="31"/>
      <c r="F268" s="21"/>
      <c r="G268" s="22" t="str">
        <f t="shared" si="19"/>
        <v xml:space="preserve"> </v>
      </c>
      <c r="H268" s="23" t="str">
        <f t="shared" si="20"/>
        <v xml:space="preserve"> </v>
      </c>
    </row>
    <row r="269" spans="1:9">
      <c r="A269" s="19" t="s">
        <v>17</v>
      </c>
      <c r="B269" s="20"/>
      <c r="C269" s="12"/>
      <c r="D269" s="32"/>
      <c r="E269" s="31"/>
      <c r="F269" s="21"/>
      <c r="G269" s="22" t="str">
        <f t="shared" si="19"/>
        <v xml:space="preserve"> </v>
      </c>
      <c r="H269" s="23" t="str">
        <f t="shared" si="20"/>
        <v xml:space="preserve"> </v>
      </c>
    </row>
    <row r="270" spans="1:9">
      <c r="A270" s="19" t="s">
        <v>403</v>
      </c>
      <c r="B270" s="4" t="s">
        <v>404</v>
      </c>
      <c r="C270" s="24" t="str">
        <f>IF((MOD(I270,1)&gt;0),_xlfn.CONCAT("Length - ",TEXT(I270,"# ?/?''")),_xlfn.CONCAT("Length - ",TEXT(I270,"#''")))</f>
        <v>Length - 5 1/2''</v>
      </c>
      <c r="D270" s="27" t="s">
        <v>405</v>
      </c>
      <c r="E270" s="25">
        <v>9.9499999999999993</v>
      </c>
      <c r="F270" s="21">
        <v>1.65</v>
      </c>
      <c r="G270" s="22">
        <f t="shared" si="19"/>
        <v>1.518</v>
      </c>
      <c r="H270" s="23">
        <f t="shared" si="20"/>
        <v>1.32</v>
      </c>
      <c r="I270" s="26">
        <v>5.5</v>
      </c>
    </row>
    <row r="271" spans="1:9">
      <c r="A271" s="19" t="s">
        <v>406</v>
      </c>
      <c r="B271" s="4" t="s">
        <v>404</v>
      </c>
      <c r="C271" s="24" t="str">
        <f>IF((MOD(I271,1)&gt;0),_xlfn.CONCAT("Length - ",TEXT(I271,"# ?/?''")),_xlfn.CONCAT("Length - ",TEXT(I271,"#''")))</f>
        <v>Length - 3''</v>
      </c>
      <c r="D271" s="27" t="s">
        <v>407</v>
      </c>
      <c r="E271" s="25">
        <v>5.65</v>
      </c>
      <c r="F271" s="21">
        <v>0.93</v>
      </c>
      <c r="G271" s="22">
        <f t="shared" si="19"/>
        <v>0.85560000000000003</v>
      </c>
      <c r="H271" s="23">
        <f t="shared" si="20"/>
        <v>0.74400000000000011</v>
      </c>
      <c r="I271" s="26">
        <v>3</v>
      </c>
    </row>
    <row r="272" spans="1:9">
      <c r="A272" s="19" t="s">
        <v>408</v>
      </c>
      <c r="B272" s="4" t="s">
        <v>404</v>
      </c>
      <c r="C272" s="26" t="s">
        <v>409</v>
      </c>
      <c r="D272" s="27" t="s">
        <v>410</v>
      </c>
      <c r="E272" s="25">
        <v>7.6</v>
      </c>
      <c r="F272" s="21">
        <v>1.65</v>
      </c>
      <c r="G272" s="22">
        <f t="shared" si="19"/>
        <v>1.518</v>
      </c>
      <c r="H272" s="23">
        <f t="shared" si="20"/>
        <v>1.32</v>
      </c>
    </row>
    <row r="273" spans="1:9">
      <c r="A273" s="19" t="s">
        <v>411</v>
      </c>
      <c r="B273" s="4" t="s">
        <v>404</v>
      </c>
      <c r="C273" s="24" t="str">
        <f>IF((MOD(I273,1)&gt;0),_xlfn.CONCAT("Length - ",TEXT(I273,"# ?/?''")),_xlfn.CONCAT("Length - ",TEXT(I273,"#''")))</f>
        <v>Length - 2 1/2''</v>
      </c>
      <c r="D273" s="27" t="s">
        <v>407</v>
      </c>
      <c r="E273" s="25">
        <v>5.2</v>
      </c>
      <c r="F273" s="21">
        <v>0.83</v>
      </c>
      <c r="G273" s="22">
        <f t="shared" si="19"/>
        <v>0.76359999999999995</v>
      </c>
      <c r="H273" s="23">
        <f t="shared" si="20"/>
        <v>0.66400000000000003</v>
      </c>
      <c r="I273" s="26">
        <v>2.5</v>
      </c>
    </row>
    <row r="274" spans="1:9">
      <c r="A274" s="19" t="s">
        <v>412</v>
      </c>
      <c r="B274" s="4" t="s">
        <v>404</v>
      </c>
      <c r="C274" s="26" t="s">
        <v>413</v>
      </c>
      <c r="D274" s="27" t="s">
        <v>407</v>
      </c>
      <c r="E274" s="25">
        <v>4.3</v>
      </c>
      <c r="F274" s="21">
        <v>0.79</v>
      </c>
      <c r="G274" s="22">
        <f t="shared" si="19"/>
        <v>0.72680000000000011</v>
      </c>
      <c r="H274" s="23">
        <f t="shared" si="20"/>
        <v>0.63200000000000012</v>
      </c>
    </row>
    <row r="275" spans="1:9">
      <c r="A275" s="19" t="s">
        <v>17</v>
      </c>
      <c r="C275" s="26"/>
      <c r="D275" s="27"/>
      <c r="E275" s="25"/>
      <c r="F275" s="21"/>
      <c r="G275" s="22" t="str">
        <f t="shared" si="19"/>
        <v xml:space="preserve"> </v>
      </c>
      <c r="H275" s="23" t="str">
        <f t="shared" si="20"/>
        <v xml:space="preserve"> </v>
      </c>
    </row>
    <row r="276" spans="1:9">
      <c r="A276" s="11" t="s">
        <v>414</v>
      </c>
      <c r="B276" s="11"/>
      <c r="C276" s="12" t="s">
        <v>107</v>
      </c>
      <c r="D276" s="32" t="s">
        <v>136</v>
      </c>
      <c r="E276" s="31"/>
      <c r="F276" s="21"/>
      <c r="G276" s="22" t="str">
        <f t="shared" si="19"/>
        <v xml:space="preserve"> </v>
      </c>
      <c r="H276" s="23" t="str">
        <f t="shared" si="20"/>
        <v xml:space="preserve"> </v>
      </c>
    </row>
    <row r="277" spans="1:9">
      <c r="A277" s="19" t="s">
        <v>17</v>
      </c>
      <c r="B277" s="20"/>
      <c r="C277" s="12"/>
      <c r="D277" s="32"/>
      <c r="E277" s="31"/>
      <c r="F277" s="21"/>
      <c r="G277" s="22" t="str">
        <f t="shared" si="19"/>
        <v xml:space="preserve"> </v>
      </c>
      <c r="H277" s="23" t="str">
        <f t="shared" si="20"/>
        <v xml:space="preserve"> </v>
      </c>
    </row>
    <row r="278" spans="1:9">
      <c r="A278" s="19" t="s">
        <v>415</v>
      </c>
      <c r="B278" s="4" t="s">
        <v>416</v>
      </c>
      <c r="C278" s="24" t="str">
        <f>IF((MOD(I278,1)&gt;0),_xlfn.CONCAT("Diameter - ",TEXT(I278,"# ?/?''")),_xlfn.CONCAT("Diameter - ",TEXT(I278,"#''")))</f>
        <v>Diameter - 2''</v>
      </c>
      <c r="D278" s="27" t="s">
        <v>417</v>
      </c>
      <c r="E278" s="25">
        <v>30.9</v>
      </c>
      <c r="F278" s="21">
        <v>6.7</v>
      </c>
      <c r="G278" s="22">
        <f t="shared" si="19"/>
        <v>6.1640000000000006</v>
      </c>
      <c r="H278" s="23">
        <f t="shared" si="20"/>
        <v>5.36</v>
      </c>
      <c r="I278" s="26">
        <v>2</v>
      </c>
    </row>
    <row r="279" spans="1:9">
      <c r="A279" s="19" t="s">
        <v>418</v>
      </c>
      <c r="B279" s="4" t="s">
        <v>416</v>
      </c>
      <c r="C279" s="24" t="str">
        <f t="shared" ref="C279:C282" si="21">IF((MOD(I279,1)&gt;0),_xlfn.CONCAT("Diameter - ",TEXT(I279,"# ?/?''")),_xlfn.CONCAT("Diameter - ",TEXT(I279,"#''")))</f>
        <v>Diameter - 1 1/2''</v>
      </c>
      <c r="D279" s="27" t="s">
        <v>419</v>
      </c>
      <c r="E279" s="25">
        <v>17.2</v>
      </c>
      <c r="F279" s="21">
        <v>5.0999999999999996</v>
      </c>
      <c r="G279" s="22">
        <f t="shared" si="19"/>
        <v>4.6920000000000002</v>
      </c>
      <c r="H279" s="23">
        <f t="shared" si="20"/>
        <v>4.08</v>
      </c>
      <c r="I279" s="26">
        <v>1.5</v>
      </c>
    </row>
    <row r="280" spans="1:9">
      <c r="A280" s="19" t="s">
        <v>420</v>
      </c>
      <c r="B280" s="4" t="s">
        <v>416</v>
      </c>
      <c r="C280" s="24" t="str">
        <f t="shared" si="21"/>
        <v>Diameter - 3''</v>
      </c>
      <c r="D280" s="27" t="s">
        <v>421</v>
      </c>
      <c r="E280" s="25">
        <v>68</v>
      </c>
      <c r="F280" s="21">
        <v>8.26</v>
      </c>
      <c r="G280" s="22">
        <f t="shared" si="19"/>
        <v>7.5991999999999997</v>
      </c>
      <c r="H280" s="23">
        <f t="shared" si="20"/>
        <v>6.6080000000000005</v>
      </c>
      <c r="I280" s="26">
        <v>3</v>
      </c>
    </row>
    <row r="281" spans="1:9">
      <c r="A281" s="19" t="s">
        <v>422</v>
      </c>
      <c r="B281" s="4" t="s">
        <v>416</v>
      </c>
      <c r="C281" s="24" t="str">
        <f t="shared" si="21"/>
        <v>Diameter - 1''</v>
      </c>
      <c r="D281" s="27" t="s">
        <v>423</v>
      </c>
      <c r="E281" s="25">
        <v>10.1</v>
      </c>
      <c r="F281" s="21">
        <v>4.08</v>
      </c>
      <c r="G281" s="22">
        <f t="shared" si="19"/>
        <v>3.7536</v>
      </c>
      <c r="H281" s="23">
        <f t="shared" si="20"/>
        <v>3.2640000000000002</v>
      </c>
      <c r="I281" s="26">
        <v>1</v>
      </c>
    </row>
    <row r="282" spans="1:9">
      <c r="A282" s="19" t="s">
        <v>424</v>
      </c>
      <c r="B282" s="4" t="s">
        <v>416</v>
      </c>
      <c r="C282" s="24" t="str">
        <f t="shared" si="21"/>
        <v>Diameter -  3/4''</v>
      </c>
      <c r="D282" s="27" t="s">
        <v>163</v>
      </c>
      <c r="E282" s="25">
        <v>7.3</v>
      </c>
      <c r="F282" s="21">
        <v>4</v>
      </c>
      <c r="G282" s="22">
        <f t="shared" si="19"/>
        <v>3.68</v>
      </c>
      <c r="H282" s="23">
        <f t="shared" si="20"/>
        <v>3.2</v>
      </c>
      <c r="I282" s="26">
        <v>0.75</v>
      </c>
    </row>
    <row r="283" spans="1:9">
      <c r="A283" s="19" t="s">
        <v>17</v>
      </c>
      <c r="C283" s="26"/>
      <c r="D283" s="27"/>
      <c r="E283" s="25"/>
      <c r="F283" s="21"/>
      <c r="G283" s="22" t="str">
        <f t="shared" si="19"/>
        <v xml:space="preserve"> </v>
      </c>
      <c r="H283" s="23" t="str">
        <f t="shared" si="20"/>
        <v xml:space="preserve"> </v>
      </c>
    </row>
    <row r="284" spans="1:9">
      <c r="A284" s="11" t="s">
        <v>425</v>
      </c>
      <c r="B284" s="11"/>
      <c r="C284" s="12"/>
      <c r="D284" s="32"/>
      <c r="E284" s="31"/>
      <c r="F284" s="21"/>
      <c r="G284" s="22" t="str">
        <f t="shared" si="19"/>
        <v xml:space="preserve"> </v>
      </c>
      <c r="H284" s="23" t="str">
        <f t="shared" si="20"/>
        <v xml:space="preserve"> </v>
      </c>
    </row>
    <row r="285" spans="1:9">
      <c r="A285" s="19" t="s">
        <v>17</v>
      </c>
      <c r="B285" s="36"/>
      <c r="C285" s="12"/>
      <c r="D285" s="32"/>
      <c r="E285" s="31"/>
      <c r="F285" s="21"/>
      <c r="G285" s="22" t="str">
        <f t="shared" si="19"/>
        <v xml:space="preserve"> </v>
      </c>
      <c r="H285" s="23" t="str">
        <f t="shared" si="20"/>
        <v xml:space="preserve"> </v>
      </c>
    </row>
    <row r="286" spans="1:9">
      <c r="A286" s="19" t="s">
        <v>426</v>
      </c>
      <c r="B286" s="4" t="s">
        <v>427</v>
      </c>
      <c r="C286" s="24" t="str">
        <f>_xlfn.CONCAT("Diameter - ",TEXT(I286,"#''"))</f>
        <v>Diameter - 40''</v>
      </c>
      <c r="D286" s="27"/>
      <c r="E286" s="25">
        <v>30</v>
      </c>
      <c r="F286" s="21">
        <v>20.3</v>
      </c>
      <c r="G286" s="22">
        <f t="shared" si="19"/>
        <v>18.676000000000002</v>
      </c>
      <c r="H286" s="23">
        <f t="shared" si="20"/>
        <v>16.240000000000002</v>
      </c>
      <c r="I286" s="26">
        <v>40</v>
      </c>
    </row>
    <row r="287" spans="1:9">
      <c r="A287" s="19" t="s">
        <v>17</v>
      </c>
      <c r="C287" s="26"/>
      <c r="D287" s="27"/>
      <c r="E287" s="25"/>
      <c r="F287" s="21"/>
      <c r="G287" s="22" t="str">
        <f t="shared" si="19"/>
        <v xml:space="preserve"> </v>
      </c>
      <c r="H287" s="23" t="str">
        <f t="shared" si="20"/>
        <v xml:space="preserve"> </v>
      </c>
    </row>
    <row r="288" spans="1:9">
      <c r="A288" s="11" t="s">
        <v>428</v>
      </c>
      <c r="B288" s="11"/>
      <c r="C288" s="12" t="s">
        <v>8</v>
      </c>
      <c r="D288" s="32" t="s">
        <v>9</v>
      </c>
      <c r="E288" s="31"/>
      <c r="F288" s="21"/>
      <c r="G288" s="22" t="str">
        <f t="shared" si="19"/>
        <v xml:space="preserve"> </v>
      </c>
      <c r="H288" s="23" t="str">
        <f t="shared" si="20"/>
        <v xml:space="preserve"> </v>
      </c>
    </row>
    <row r="289" spans="1:11">
      <c r="A289" s="19" t="s">
        <v>17</v>
      </c>
      <c r="B289" s="20"/>
      <c r="C289" s="12"/>
      <c r="D289" s="32"/>
      <c r="E289" s="31"/>
      <c r="F289" s="21"/>
      <c r="G289" s="22" t="str">
        <f t="shared" si="19"/>
        <v xml:space="preserve"> </v>
      </c>
      <c r="H289" s="23" t="str">
        <f t="shared" si="20"/>
        <v xml:space="preserve"> </v>
      </c>
    </row>
    <row r="290" spans="1:11">
      <c r="A290" s="19" t="s">
        <v>429</v>
      </c>
      <c r="B290" s="4" t="s">
        <v>2334</v>
      </c>
      <c r="C290" s="24" t="str">
        <f t="shared" ref="C290:C296" si="22">IF((MOD(I290,1)&gt;0),_xlfn.CONCAT("Length - ",TEXT(I290,"# ?/?''")),_xlfn.CONCAT("Length - ",TEXT(I290,"#''")))</f>
        <v>Length - 3 1/2''</v>
      </c>
      <c r="D290" s="24" t="str">
        <f>_xlfn.CONCAT(TEXT(K290,"#")," Holes")</f>
        <v>7 Holes</v>
      </c>
      <c r="E290" s="25">
        <v>12</v>
      </c>
      <c r="F290" s="21">
        <v>3.01</v>
      </c>
      <c r="G290" s="22">
        <f t="shared" si="19"/>
        <v>2.7692000000000001</v>
      </c>
      <c r="H290" s="23">
        <f t="shared" si="20"/>
        <v>2.4079999999999999</v>
      </c>
      <c r="I290" s="26">
        <v>3.5</v>
      </c>
      <c r="K290" s="27">
        <v>7</v>
      </c>
    </row>
    <row r="291" spans="1:11">
      <c r="A291" s="19" t="s">
        <v>430</v>
      </c>
      <c r="B291" s="4" t="s">
        <v>2334</v>
      </c>
      <c r="C291" s="24" t="str">
        <f t="shared" si="22"/>
        <v>Length - 2 1/2''</v>
      </c>
      <c r="D291" s="24" t="str">
        <f t="shared" ref="D291:D296" si="23">_xlfn.CONCAT(TEXT(K291,"#")," Holes")</f>
        <v>5 Holes</v>
      </c>
      <c r="E291" s="25">
        <v>8.1999999999999993</v>
      </c>
      <c r="F291" s="21">
        <v>2.84</v>
      </c>
      <c r="G291" s="22">
        <f t="shared" si="19"/>
        <v>2.6128</v>
      </c>
      <c r="H291" s="23">
        <f t="shared" si="20"/>
        <v>2.2719999999999998</v>
      </c>
      <c r="I291" s="26">
        <v>2.5</v>
      </c>
      <c r="K291" s="27">
        <v>5</v>
      </c>
    </row>
    <row r="292" spans="1:11">
      <c r="A292" s="19" t="s">
        <v>431</v>
      </c>
      <c r="B292" s="4" t="s">
        <v>2334</v>
      </c>
      <c r="C292" s="24" t="str">
        <f t="shared" si="22"/>
        <v>Length - 12 1/2''</v>
      </c>
      <c r="D292" s="24" t="str">
        <f t="shared" si="23"/>
        <v>25 Holes</v>
      </c>
      <c r="E292" s="25">
        <v>45.4</v>
      </c>
      <c r="F292" s="21">
        <v>7.65</v>
      </c>
      <c r="G292" s="22">
        <f t="shared" si="19"/>
        <v>7.0380000000000003</v>
      </c>
      <c r="H292" s="23">
        <f t="shared" si="20"/>
        <v>6.120000000000001</v>
      </c>
      <c r="I292" s="26">
        <v>12.5</v>
      </c>
      <c r="K292" s="27">
        <v>25</v>
      </c>
    </row>
    <row r="293" spans="1:11">
      <c r="A293" s="19" t="s">
        <v>432</v>
      </c>
      <c r="B293" s="4" t="s">
        <v>2334</v>
      </c>
      <c r="C293" s="24" t="str">
        <f t="shared" si="22"/>
        <v>Length - 9 1/2''</v>
      </c>
      <c r="D293" s="24" t="str">
        <f t="shared" si="23"/>
        <v>19 Holes</v>
      </c>
      <c r="E293" s="25">
        <v>27.3</v>
      </c>
      <c r="F293" s="21">
        <v>6.05</v>
      </c>
      <c r="G293" s="22">
        <f t="shared" si="19"/>
        <v>5.5659999999999998</v>
      </c>
      <c r="H293" s="23">
        <f t="shared" si="20"/>
        <v>4.84</v>
      </c>
      <c r="I293" s="26">
        <v>9.5</v>
      </c>
      <c r="K293" s="27">
        <v>19</v>
      </c>
    </row>
    <row r="294" spans="1:11">
      <c r="A294" s="19" t="s">
        <v>433</v>
      </c>
      <c r="B294" s="4" t="s">
        <v>2334</v>
      </c>
      <c r="C294" s="24" t="str">
        <f t="shared" si="22"/>
        <v>Length - 7 1/2''</v>
      </c>
      <c r="D294" s="24" t="str">
        <f t="shared" si="23"/>
        <v>15 Holes</v>
      </c>
      <c r="E294" s="25">
        <v>26.8</v>
      </c>
      <c r="F294" s="21">
        <v>5.48</v>
      </c>
      <c r="G294" s="22">
        <f t="shared" si="19"/>
        <v>5.0416000000000007</v>
      </c>
      <c r="H294" s="23">
        <f t="shared" si="20"/>
        <v>4.3840000000000003</v>
      </c>
      <c r="I294" s="26">
        <v>7.5</v>
      </c>
      <c r="K294" s="27">
        <v>15</v>
      </c>
    </row>
    <row r="295" spans="1:11">
      <c r="A295" s="19" t="s">
        <v>434</v>
      </c>
      <c r="B295" s="4" t="s">
        <v>2334</v>
      </c>
      <c r="C295" s="24" t="str">
        <f t="shared" si="22"/>
        <v>Length - 5 1/2''</v>
      </c>
      <c r="D295" s="24" t="str">
        <f t="shared" si="23"/>
        <v>11 Holes</v>
      </c>
      <c r="E295" s="25">
        <v>19.3</v>
      </c>
      <c r="F295" s="21">
        <v>4.28</v>
      </c>
      <c r="G295" s="22">
        <f t="shared" si="19"/>
        <v>3.9376000000000002</v>
      </c>
      <c r="H295" s="23">
        <f t="shared" si="20"/>
        <v>3.4240000000000004</v>
      </c>
      <c r="I295" s="26">
        <v>5.5</v>
      </c>
      <c r="K295" s="27">
        <v>11</v>
      </c>
    </row>
    <row r="296" spans="1:11">
      <c r="A296" s="19" t="s">
        <v>435</v>
      </c>
      <c r="B296" s="4" t="s">
        <v>2334</v>
      </c>
      <c r="C296" s="24" t="str">
        <f t="shared" si="22"/>
        <v>Length - 4 1/2''</v>
      </c>
      <c r="D296" s="24" t="str">
        <f t="shared" si="23"/>
        <v>9 Holes</v>
      </c>
      <c r="E296" s="25">
        <v>15.7</v>
      </c>
      <c r="F296" s="21">
        <v>3.52</v>
      </c>
      <c r="G296" s="22">
        <f t="shared" si="19"/>
        <v>3.2383999999999999</v>
      </c>
      <c r="H296" s="23">
        <f t="shared" si="20"/>
        <v>2.8160000000000003</v>
      </c>
      <c r="I296" s="26">
        <v>4.5</v>
      </c>
      <c r="K296" s="27">
        <v>9</v>
      </c>
    </row>
    <row r="297" spans="1:11">
      <c r="A297" s="19" t="s">
        <v>17</v>
      </c>
      <c r="C297" s="26"/>
      <c r="D297" s="27"/>
      <c r="E297" s="25"/>
      <c r="F297" s="21"/>
      <c r="G297" s="22" t="str">
        <f t="shared" si="19"/>
        <v xml:space="preserve"> </v>
      </c>
      <c r="H297" s="23" t="str">
        <f t="shared" si="20"/>
        <v xml:space="preserve"> </v>
      </c>
    </row>
    <row r="298" spans="1:11">
      <c r="A298" s="11" t="s">
        <v>436</v>
      </c>
      <c r="B298" s="11"/>
      <c r="C298" s="12" t="s">
        <v>8</v>
      </c>
      <c r="D298" s="32" t="s">
        <v>9</v>
      </c>
      <c r="E298" s="31"/>
      <c r="F298" s="21"/>
      <c r="G298" s="22" t="str">
        <f t="shared" si="19"/>
        <v xml:space="preserve"> </v>
      </c>
      <c r="H298" s="23" t="str">
        <f t="shared" si="20"/>
        <v xml:space="preserve"> </v>
      </c>
    </row>
    <row r="299" spans="1:11">
      <c r="A299" s="19" t="s">
        <v>17</v>
      </c>
      <c r="B299" s="36"/>
      <c r="C299" s="12"/>
      <c r="D299" s="32"/>
      <c r="E299" s="31"/>
      <c r="F299" s="21"/>
      <c r="G299" s="22" t="str">
        <f t="shared" si="19"/>
        <v xml:space="preserve"> </v>
      </c>
      <c r="H299" s="23" t="str">
        <f t="shared" si="20"/>
        <v xml:space="preserve"> </v>
      </c>
    </row>
    <row r="300" spans="1:11">
      <c r="A300" s="19" t="s">
        <v>437</v>
      </c>
      <c r="B300" s="4" t="s">
        <v>2335</v>
      </c>
      <c r="C300" s="24" t="str">
        <f t="shared" ref="C300:C306" si="24">IF((MOD(I300,1)&gt;0),_xlfn.CONCAT("Length - ",TEXT(I300,"# ?/?''")),_xlfn.CONCAT("Length - ",TEXT(I300,"#''")))</f>
        <v>Length - 3 1/2''</v>
      </c>
      <c r="D300" s="24" t="str">
        <f>_xlfn.CONCAT(TEXT(K300,"#")," Holes")</f>
        <v>7 Holes</v>
      </c>
      <c r="E300" s="25">
        <v>11.1</v>
      </c>
      <c r="F300" s="21">
        <v>3</v>
      </c>
      <c r="G300" s="22">
        <f t="shared" si="19"/>
        <v>2.7600000000000002</v>
      </c>
      <c r="H300" s="23">
        <f t="shared" si="20"/>
        <v>2.4000000000000004</v>
      </c>
      <c r="I300" s="26">
        <v>3.5</v>
      </c>
      <c r="K300" s="27">
        <v>7</v>
      </c>
    </row>
    <row r="301" spans="1:11">
      <c r="A301" s="19" t="s">
        <v>438</v>
      </c>
      <c r="B301" s="4" t="s">
        <v>2335</v>
      </c>
      <c r="C301" s="24" t="str">
        <f t="shared" si="24"/>
        <v>Length - 2 1/2''</v>
      </c>
      <c r="D301" s="24" t="str">
        <f t="shared" ref="D301:D306" si="25">_xlfn.CONCAT(TEXT(K301,"#")," Holes")</f>
        <v>5 Holes</v>
      </c>
      <c r="E301" s="25">
        <v>8.3000000000000007</v>
      </c>
      <c r="F301" s="21">
        <v>2.84</v>
      </c>
      <c r="G301" s="22">
        <f t="shared" si="19"/>
        <v>2.6128</v>
      </c>
      <c r="H301" s="23">
        <f t="shared" si="20"/>
        <v>2.2719999999999998</v>
      </c>
      <c r="I301" s="26">
        <v>2.5</v>
      </c>
      <c r="K301" s="27">
        <v>5</v>
      </c>
    </row>
    <row r="302" spans="1:11">
      <c r="A302" s="19" t="s">
        <v>439</v>
      </c>
      <c r="B302" s="4" t="s">
        <v>2335</v>
      </c>
      <c r="C302" s="24" t="str">
        <f t="shared" si="24"/>
        <v>Length - 12 1/2''</v>
      </c>
      <c r="D302" s="24" t="str">
        <f t="shared" si="25"/>
        <v>25 Holes</v>
      </c>
      <c r="E302" s="25">
        <v>36.700000000000003</v>
      </c>
      <c r="F302" s="21">
        <v>7.58</v>
      </c>
      <c r="G302" s="22">
        <f t="shared" si="19"/>
        <v>6.9736000000000002</v>
      </c>
      <c r="H302" s="23">
        <f t="shared" si="20"/>
        <v>6.0640000000000001</v>
      </c>
      <c r="I302" s="26">
        <v>12.5</v>
      </c>
      <c r="K302" s="27">
        <v>25</v>
      </c>
    </row>
    <row r="303" spans="1:11">
      <c r="A303" s="19" t="s">
        <v>440</v>
      </c>
      <c r="B303" s="4" t="s">
        <v>2335</v>
      </c>
      <c r="C303" s="24" t="str">
        <f t="shared" si="24"/>
        <v>Length - 9 1/2''</v>
      </c>
      <c r="D303" s="24" t="str">
        <f t="shared" si="25"/>
        <v>19 Holes</v>
      </c>
      <c r="E303" s="25">
        <v>28.6</v>
      </c>
      <c r="F303" s="21">
        <v>6.06</v>
      </c>
      <c r="G303" s="22">
        <f t="shared" si="19"/>
        <v>5.5751999999999997</v>
      </c>
      <c r="H303" s="23">
        <f t="shared" si="20"/>
        <v>4.8479999999999999</v>
      </c>
      <c r="I303" s="26">
        <v>9.5</v>
      </c>
      <c r="K303" s="27">
        <v>19</v>
      </c>
    </row>
    <row r="304" spans="1:11">
      <c r="A304" s="19" t="s">
        <v>441</v>
      </c>
      <c r="B304" s="4" t="s">
        <v>2335</v>
      </c>
      <c r="C304" s="24" t="str">
        <f t="shared" si="24"/>
        <v>Length - 7 1/2''</v>
      </c>
      <c r="D304" s="24" t="str">
        <f t="shared" si="25"/>
        <v>15 Holes</v>
      </c>
      <c r="E304" s="25">
        <v>26.7</v>
      </c>
      <c r="F304" s="21">
        <v>5.48</v>
      </c>
      <c r="G304" s="22">
        <f t="shared" si="19"/>
        <v>5.0416000000000007</v>
      </c>
      <c r="H304" s="23">
        <f t="shared" si="20"/>
        <v>4.3840000000000003</v>
      </c>
      <c r="I304" s="26">
        <v>7.5</v>
      </c>
      <c r="K304" s="27">
        <v>15</v>
      </c>
    </row>
    <row r="305" spans="1:11">
      <c r="A305" s="19" t="s">
        <v>442</v>
      </c>
      <c r="B305" s="4" t="s">
        <v>2335</v>
      </c>
      <c r="C305" s="24" t="str">
        <f t="shared" si="24"/>
        <v>Length - 5 1/2''</v>
      </c>
      <c r="D305" s="24" t="str">
        <f t="shared" si="25"/>
        <v>11 Holes</v>
      </c>
      <c r="E305" s="25">
        <v>17.3</v>
      </c>
      <c r="F305" s="21">
        <v>4.26</v>
      </c>
      <c r="G305" s="22">
        <f t="shared" si="19"/>
        <v>3.9192</v>
      </c>
      <c r="H305" s="23">
        <f t="shared" si="20"/>
        <v>3.4079999999999999</v>
      </c>
      <c r="I305" s="26">
        <v>5.5</v>
      </c>
      <c r="K305" s="27">
        <v>11</v>
      </c>
    </row>
    <row r="306" spans="1:11">
      <c r="A306" s="19" t="s">
        <v>443</v>
      </c>
      <c r="B306" s="4" t="s">
        <v>2335</v>
      </c>
      <c r="C306" s="24" t="str">
        <f t="shared" si="24"/>
        <v>Length - 4 1/2''</v>
      </c>
      <c r="D306" s="24" t="str">
        <f t="shared" si="25"/>
        <v>9 Holes</v>
      </c>
      <c r="E306" s="25">
        <v>14.7</v>
      </c>
      <c r="F306" s="21">
        <v>3.52</v>
      </c>
      <c r="G306" s="22">
        <f t="shared" si="19"/>
        <v>3.2383999999999999</v>
      </c>
      <c r="H306" s="23">
        <f t="shared" si="20"/>
        <v>2.8160000000000003</v>
      </c>
      <c r="I306" s="26">
        <v>4.5</v>
      </c>
      <c r="K306" s="27">
        <v>9</v>
      </c>
    </row>
    <row r="307" spans="1:11">
      <c r="A307" s="19" t="s">
        <v>17</v>
      </c>
      <c r="C307" s="26"/>
      <c r="D307" s="27"/>
      <c r="E307" s="25"/>
      <c r="F307" s="21"/>
      <c r="G307" s="22" t="str">
        <f t="shared" si="19"/>
        <v xml:space="preserve"> </v>
      </c>
      <c r="H307" s="23" t="str">
        <f t="shared" si="20"/>
        <v xml:space="preserve"> </v>
      </c>
    </row>
    <row r="308" spans="1:11">
      <c r="A308" s="11" t="s">
        <v>444</v>
      </c>
      <c r="B308" s="11"/>
      <c r="C308" s="12" t="s">
        <v>8</v>
      </c>
      <c r="D308" s="32" t="s">
        <v>9</v>
      </c>
      <c r="E308" s="31"/>
      <c r="F308" s="21"/>
      <c r="G308" s="22" t="str">
        <f t="shared" si="19"/>
        <v xml:space="preserve"> </v>
      </c>
      <c r="H308" s="23" t="str">
        <f t="shared" si="20"/>
        <v xml:space="preserve"> </v>
      </c>
    </row>
    <row r="309" spans="1:11">
      <c r="A309" s="19" t="s">
        <v>17</v>
      </c>
      <c r="B309" s="20"/>
      <c r="C309" s="12"/>
      <c r="D309" s="32"/>
      <c r="E309" s="31"/>
      <c r="F309" s="21"/>
      <c r="G309" s="22" t="str">
        <f t="shared" si="19"/>
        <v xml:space="preserve"> </v>
      </c>
      <c r="H309" s="23" t="str">
        <f t="shared" si="20"/>
        <v xml:space="preserve"> </v>
      </c>
    </row>
    <row r="310" spans="1:11">
      <c r="A310" s="19" t="s">
        <v>445</v>
      </c>
      <c r="B310" s="4" t="s">
        <v>2343</v>
      </c>
      <c r="C310" s="24" t="str">
        <f>IF((MOD(I310,1)&gt;0),_xlfn.CONCAT("Length - ",TEXT(I310,"# ?/?''")),_xlfn.CONCAT("Length - ",TEXT(I310,"#''")))</f>
        <v>Length - 3 1/2''</v>
      </c>
      <c r="D310" s="24" t="str">
        <f>_xlfn.CONCAT(TEXT(K310,"#")," Holes")</f>
        <v>7 Holes</v>
      </c>
      <c r="E310" s="25">
        <v>9.6999999999999993</v>
      </c>
      <c r="F310" s="21">
        <v>2.99</v>
      </c>
      <c r="G310" s="22">
        <f t="shared" si="19"/>
        <v>2.7508000000000004</v>
      </c>
      <c r="H310" s="23">
        <f t="shared" si="20"/>
        <v>2.3920000000000003</v>
      </c>
      <c r="I310" s="26">
        <v>3.5</v>
      </c>
      <c r="K310" s="27">
        <v>7</v>
      </c>
    </row>
    <row r="311" spans="1:11">
      <c r="A311" s="19" t="s">
        <v>446</v>
      </c>
      <c r="B311" s="4" t="s">
        <v>2343</v>
      </c>
      <c r="C311" s="24" t="str">
        <f>IF((MOD(I311,1)&gt;0),_xlfn.CONCAT("Length - ",TEXT(I311,"# ?/?''")),_xlfn.CONCAT("Length - ",TEXT(I311,"#''")))</f>
        <v>Length - 12 1/2''</v>
      </c>
      <c r="D311" s="24" t="str">
        <f t="shared" ref="D311:D314" si="26">_xlfn.CONCAT(TEXT(K311,"#")," Holes")</f>
        <v>25 Holes</v>
      </c>
      <c r="E311" s="25">
        <v>34.6</v>
      </c>
      <c r="F311" s="21">
        <v>7.56</v>
      </c>
      <c r="G311" s="22">
        <f t="shared" si="19"/>
        <v>6.9551999999999996</v>
      </c>
      <c r="H311" s="23">
        <f t="shared" si="20"/>
        <v>6.048</v>
      </c>
      <c r="I311" s="26">
        <v>12.5</v>
      </c>
      <c r="K311" s="27">
        <v>25</v>
      </c>
    </row>
    <row r="312" spans="1:11">
      <c r="A312" s="19" t="s">
        <v>447</v>
      </c>
      <c r="B312" s="4" t="s">
        <v>2343</v>
      </c>
      <c r="C312" s="24" t="str">
        <f>IF((MOD(I312,1)&gt;0),_xlfn.CONCAT("Length - ",TEXT(I312,"# ?/?''")),_xlfn.CONCAT("Length - ",TEXT(I312,"#''")))</f>
        <v>Length - 9 1/2''</v>
      </c>
      <c r="D312" s="24" t="str">
        <f t="shared" si="26"/>
        <v>19 Holes</v>
      </c>
      <c r="E312" s="25">
        <v>24.7</v>
      </c>
      <c r="F312" s="21">
        <v>6.02</v>
      </c>
      <c r="G312" s="22">
        <f t="shared" si="19"/>
        <v>5.5384000000000002</v>
      </c>
      <c r="H312" s="23">
        <f t="shared" si="20"/>
        <v>4.8159999999999998</v>
      </c>
      <c r="I312" s="26">
        <v>9.5</v>
      </c>
      <c r="K312" s="27">
        <v>19</v>
      </c>
    </row>
    <row r="313" spans="1:11">
      <c r="A313" s="19" t="s">
        <v>448</v>
      </c>
      <c r="B313" s="4" t="s">
        <v>2343</v>
      </c>
      <c r="C313" s="24" t="str">
        <f>IF((MOD(I313,1)&gt;0),_xlfn.CONCAT("Length - ",TEXT(I313,"# ?/?''")),_xlfn.CONCAT("Length - ",TEXT(I313,"#''")))</f>
        <v>Length - 7 1/2''</v>
      </c>
      <c r="D313" s="24" t="str">
        <f t="shared" si="26"/>
        <v>15 Holes</v>
      </c>
      <c r="E313" s="25">
        <v>21.4</v>
      </c>
      <c r="F313" s="21">
        <v>5.43</v>
      </c>
      <c r="G313" s="22">
        <f t="shared" si="19"/>
        <v>4.9955999999999996</v>
      </c>
      <c r="H313" s="23">
        <f t="shared" si="20"/>
        <v>4.3440000000000003</v>
      </c>
      <c r="I313" s="26">
        <v>7.5</v>
      </c>
      <c r="K313" s="27">
        <v>15</v>
      </c>
    </row>
    <row r="314" spans="1:11">
      <c r="A314" s="19" t="s">
        <v>449</v>
      </c>
      <c r="B314" s="4" t="s">
        <v>2343</v>
      </c>
      <c r="C314" s="24" t="str">
        <f>IF((MOD(I314,1)&gt;0),_xlfn.CONCAT("Length - ",TEXT(I314,"# ?/?''")),_xlfn.CONCAT("Length - ",TEXT(I314,"#''")))</f>
        <v>Length - 5 1/2''</v>
      </c>
      <c r="D314" s="24" t="str">
        <f t="shared" si="26"/>
        <v>11 Holes</v>
      </c>
      <c r="E314" s="25">
        <v>15.8</v>
      </c>
      <c r="F314" s="21">
        <v>4.25</v>
      </c>
      <c r="G314" s="22">
        <f t="shared" si="19"/>
        <v>3.91</v>
      </c>
      <c r="H314" s="23">
        <f t="shared" si="20"/>
        <v>3.4000000000000004</v>
      </c>
      <c r="I314" s="26">
        <v>5.5</v>
      </c>
      <c r="K314" s="27">
        <v>11</v>
      </c>
    </row>
    <row r="315" spans="1:11">
      <c r="A315" s="19" t="s">
        <v>17</v>
      </c>
      <c r="C315" s="26"/>
      <c r="D315" s="27"/>
      <c r="E315" s="25"/>
      <c r="F315" s="21"/>
      <c r="G315" s="22" t="str">
        <f t="shared" si="19"/>
        <v xml:space="preserve"> </v>
      </c>
      <c r="H315" s="23" t="str">
        <f t="shared" si="20"/>
        <v xml:space="preserve"> </v>
      </c>
    </row>
    <row r="316" spans="1:11">
      <c r="A316" s="11" t="s">
        <v>450</v>
      </c>
      <c r="B316" s="11"/>
      <c r="C316" s="12" t="s">
        <v>8</v>
      </c>
      <c r="D316" s="32" t="s">
        <v>9</v>
      </c>
      <c r="E316" s="31"/>
      <c r="F316" s="21"/>
      <c r="G316" s="22" t="str">
        <f t="shared" si="19"/>
        <v xml:space="preserve"> </v>
      </c>
      <c r="H316" s="23" t="str">
        <f t="shared" si="20"/>
        <v xml:space="preserve"> </v>
      </c>
    </row>
    <row r="317" spans="1:11">
      <c r="A317" s="19" t="s">
        <v>17</v>
      </c>
      <c r="B317" s="20"/>
      <c r="C317" s="12"/>
      <c r="D317" s="32"/>
      <c r="E317" s="31"/>
      <c r="F317" s="21"/>
      <c r="G317" s="22" t="str">
        <f t="shared" si="19"/>
        <v xml:space="preserve"> </v>
      </c>
      <c r="H317" s="23" t="str">
        <f t="shared" si="20"/>
        <v xml:space="preserve"> </v>
      </c>
    </row>
    <row r="318" spans="1:11">
      <c r="A318" s="19" t="s">
        <v>2345</v>
      </c>
      <c r="B318" s="4" t="s">
        <v>2344</v>
      </c>
      <c r="C318" s="24" t="str">
        <f>IF((MOD(I318,1)&gt;0),_xlfn.CONCAT("Length - ",TEXT(I318,"# ?/?''")),_xlfn.CONCAT("Length - ",TEXT(I318,"#''")))</f>
        <v>Length - 12 1/2''</v>
      </c>
      <c r="D318" s="24" t="str">
        <f>_xlfn.CONCAT(TEXT(K318,"#")," Holes")</f>
        <v>25 Holes</v>
      </c>
      <c r="E318" s="25">
        <v>31.4</v>
      </c>
      <c r="F318" s="21">
        <v>7.53</v>
      </c>
      <c r="G318" s="22">
        <f t="shared" si="19"/>
        <v>6.9276000000000009</v>
      </c>
      <c r="H318" s="23">
        <f t="shared" si="20"/>
        <v>6.0240000000000009</v>
      </c>
      <c r="I318" s="26">
        <v>12.5</v>
      </c>
      <c r="K318" s="27">
        <v>25</v>
      </c>
    </row>
    <row r="319" spans="1:11">
      <c r="A319" s="19" t="s">
        <v>451</v>
      </c>
      <c r="B319" s="4" t="s">
        <v>2344</v>
      </c>
      <c r="C319" s="24" t="str">
        <f>IF((MOD(I319,1)&gt;0),_xlfn.CONCAT("Length - ",TEXT(I319,"# ?/?''")),_xlfn.CONCAT("Length - ",TEXT(I319,"#''")))</f>
        <v>Length - 5 1/2''</v>
      </c>
      <c r="D319" s="24" t="str">
        <f>_xlfn.CONCAT(TEXT(K319,"#")," Holes")</f>
        <v>11 Holes</v>
      </c>
      <c r="E319" s="25">
        <v>14.6</v>
      </c>
      <c r="F319" s="21">
        <v>4.24</v>
      </c>
      <c r="G319" s="22">
        <f t="shared" si="19"/>
        <v>3.9008000000000003</v>
      </c>
      <c r="H319" s="23">
        <f t="shared" si="20"/>
        <v>3.3920000000000003</v>
      </c>
      <c r="I319" s="26">
        <v>5.5</v>
      </c>
      <c r="K319" s="27">
        <v>11</v>
      </c>
    </row>
    <row r="320" spans="1:11">
      <c r="A320" s="19" t="s">
        <v>452</v>
      </c>
      <c r="B320" s="36" t="s">
        <v>453</v>
      </c>
      <c r="C320" s="24" t="str">
        <f>IF((MOD(I320,1)&gt;0),_xlfn.CONCAT("Length - ",TEXT(I320,"# ?/?''")),_xlfn.CONCAT("Length - ",TEXT(I320,"#''")))</f>
        <v>Length - 5 1/2''</v>
      </c>
      <c r="D320" s="32"/>
      <c r="E320" s="25">
        <v>7</v>
      </c>
      <c r="F320" s="21">
        <v>1.39</v>
      </c>
      <c r="G320" s="22">
        <f t="shared" si="19"/>
        <v>1.2787999999999999</v>
      </c>
      <c r="H320" s="23">
        <f t="shared" si="20"/>
        <v>1.1119999999999999</v>
      </c>
      <c r="I320" s="26">
        <v>5.5</v>
      </c>
    </row>
    <row r="321" spans="1:11">
      <c r="A321" s="19" t="s">
        <v>454</v>
      </c>
      <c r="B321" s="4" t="s">
        <v>455</v>
      </c>
      <c r="C321" s="26"/>
      <c r="D321" s="27"/>
      <c r="E321" s="25">
        <v>4.8</v>
      </c>
      <c r="F321" s="21">
        <v>0.98</v>
      </c>
      <c r="G321" s="22">
        <f t="shared" si="19"/>
        <v>0.90160000000000007</v>
      </c>
      <c r="H321" s="23">
        <f t="shared" si="20"/>
        <v>0.78400000000000003</v>
      </c>
    </row>
    <row r="322" spans="1:11">
      <c r="A322" s="19" t="s">
        <v>17</v>
      </c>
      <c r="C322" s="26"/>
      <c r="D322" s="27"/>
      <c r="E322" s="25"/>
      <c r="F322" s="21"/>
      <c r="G322" s="22" t="str">
        <f t="shared" si="19"/>
        <v xml:space="preserve"> </v>
      </c>
      <c r="H322" s="23" t="str">
        <f t="shared" si="20"/>
        <v xml:space="preserve"> </v>
      </c>
    </row>
    <row r="323" spans="1:11">
      <c r="A323" s="11" t="s">
        <v>456</v>
      </c>
      <c r="B323" s="11"/>
      <c r="C323" s="12" t="s">
        <v>8</v>
      </c>
      <c r="D323" s="32" t="s">
        <v>9</v>
      </c>
      <c r="E323" s="31"/>
      <c r="F323" s="21"/>
      <c r="G323" s="22" t="str">
        <f t="shared" si="19"/>
        <v xml:space="preserve"> </v>
      </c>
      <c r="H323" s="23" t="str">
        <f t="shared" si="20"/>
        <v xml:space="preserve"> </v>
      </c>
    </row>
    <row r="324" spans="1:11">
      <c r="A324" s="19" t="s">
        <v>17</v>
      </c>
      <c r="B324" s="20"/>
      <c r="C324" s="12"/>
      <c r="D324" s="32"/>
      <c r="E324" s="31"/>
      <c r="F324" s="21"/>
      <c r="G324" s="22" t="str">
        <f t="shared" si="19"/>
        <v xml:space="preserve"> </v>
      </c>
      <c r="H324" s="23" t="str">
        <f t="shared" si="20"/>
        <v xml:space="preserve"> </v>
      </c>
    </row>
    <row r="325" spans="1:11">
      <c r="A325" s="19" t="s">
        <v>457</v>
      </c>
      <c r="B325" s="4" t="s">
        <v>458</v>
      </c>
      <c r="C325" s="24" t="str">
        <f t="shared" ref="C325:C335" si="27">IF((MOD(I325,1)&gt;0),_xlfn.CONCAT("Length - ",TEXT(I325,"# ?/?''")),_xlfn.CONCAT("Length - ",TEXT(I325,"#''")))</f>
        <v>Length - 5 1/2''</v>
      </c>
      <c r="D325" s="24" t="str">
        <f>_xlfn.CONCAT(TEXT(K325,"#")," Holes")</f>
        <v>11 Holes</v>
      </c>
      <c r="E325" s="25">
        <v>22.4</v>
      </c>
      <c r="F325" s="21">
        <v>2.69</v>
      </c>
      <c r="G325" s="22">
        <f t="shared" si="19"/>
        <v>2.4748000000000001</v>
      </c>
      <c r="H325" s="23">
        <f t="shared" si="20"/>
        <v>2.1520000000000001</v>
      </c>
      <c r="I325" s="26">
        <v>5.5</v>
      </c>
      <c r="J325" s="4">
        <f>MOD(I325,1)</f>
        <v>0.5</v>
      </c>
      <c r="K325" s="27">
        <v>11</v>
      </c>
    </row>
    <row r="326" spans="1:11">
      <c r="A326" s="19" t="s">
        <v>459</v>
      </c>
      <c r="B326" s="4" t="s">
        <v>458</v>
      </c>
      <c r="C326" s="24" t="str">
        <f t="shared" si="27"/>
        <v>Length - 9 1/2''</v>
      </c>
      <c r="D326" s="24" t="str">
        <f t="shared" ref="D326:D335" si="28">_xlfn.CONCAT(TEXT(K326,"#")," Holes")</f>
        <v>19 Holes</v>
      </c>
      <c r="E326" s="25">
        <v>38.299999999999997</v>
      </c>
      <c r="F326" s="21">
        <v>3.28</v>
      </c>
      <c r="G326" s="22">
        <f t="shared" ref="G326:G389" si="29">IF(ISBLANK(F326)," ",F326*$G$3)</f>
        <v>3.0175999999999998</v>
      </c>
      <c r="H326" s="23">
        <f t="shared" ref="H326:H389" si="30">IF(ISBLANK(F326)," ",F326*$H$3)</f>
        <v>2.6240000000000001</v>
      </c>
      <c r="I326" s="26">
        <v>9.5</v>
      </c>
      <c r="K326" s="27">
        <v>19</v>
      </c>
    </row>
    <row r="327" spans="1:11">
      <c r="A327" s="19" t="s">
        <v>460</v>
      </c>
      <c r="B327" s="4" t="s">
        <v>458</v>
      </c>
      <c r="C327" s="24" t="str">
        <f t="shared" si="27"/>
        <v>Length - 12 1/2''</v>
      </c>
      <c r="D327" s="24" t="str">
        <f t="shared" si="28"/>
        <v>25 Holes</v>
      </c>
      <c r="E327" s="25">
        <v>49.8</v>
      </c>
      <c r="F327" s="21">
        <v>3.68</v>
      </c>
      <c r="G327" s="22">
        <f t="shared" si="29"/>
        <v>3.3856000000000002</v>
      </c>
      <c r="H327" s="23">
        <f t="shared" si="30"/>
        <v>2.9440000000000004</v>
      </c>
      <c r="I327" s="26">
        <v>12.5</v>
      </c>
      <c r="K327" s="27">
        <v>25</v>
      </c>
    </row>
    <row r="328" spans="1:11">
      <c r="A328" s="19" t="s">
        <v>461</v>
      </c>
      <c r="B328" s="4" t="s">
        <v>458</v>
      </c>
      <c r="C328" s="24" t="str">
        <f t="shared" si="27"/>
        <v>Length - 4 1/2''</v>
      </c>
      <c r="D328" s="24" t="str">
        <f t="shared" si="28"/>
        <v>9 Holes</v>
      </c>
      <c r="E328" s="25">
        <v>18.2</v>
      </c>
      <c r="F328" s="21">
        <v>2.5099999999999998</v>
      </c>
      <c r="G328" s="22">
        <f t="shared" si="29"/>
        <v>2.3091999999999997</v>
      </c>
      <c r="H328" s="23">
        <f t="shared" si="30"/>
        <v>2.008</v>
      </c>
      <c r="I328" s="26">
        <v>4.5</v>
      </c>
      <c r="K328" s="27">
        <v>9</v>
      </c>
    </row>
    <row r="329" spans="1:11">
      <c r="A329" s="19" t="s">
        <v>462</v>
      </c>
      <c r="B329" s="4" t="s">
        <v>458</v>
      </c>
      <c r="C329" s="24" t="str">
        <f t="shared" si="27"/>
        <v>Length - 3 1/2''</v>
      </c>
      <c r="D329" s="24" t="str">
        <f t="shared" si="28"/>
        <v>7 Holes</v>
      </c>
      <c r="E329" s="25">
        <v>13.3</v>
      </c>
      <c r="F329" s="21">
        <v>2.17</v>
      </c>
      <c r="G329" s="22">
        <f t="shared" si="29"/>
        <v>1.9964</v>
      </c>
      <c r="H329" s="23">
        <f t="shared" si="30"/>
        <v>1.736</v>
      </c>
      <c r="I329" s="26">
        <v>3.5</v>
      </c>
      <c r="K329" s="27">
        <v>7</v>
      </c>
    </row>
    <row r="330" spans="1:11">
      <c r="A330" s="19" t="s">
        <v>463</v>
      </c>
      <c r="B330" s="4" t="s">
        <v>458</v>
      </c>
      <c r="C330" s="24" t="str">
        <f t="shared" si="27"/>
        <v>Length - 3''</v>
      </c>
      <c r="D330" s="24" t="str">
        <f t="shared" si="28"/>
        <v>6 Holes</v>
      </c>
      <c r="E330" s="25">
        <v>11</v>
      </c>
      <c r="F330" s="21">
        <v>1.86</v>
      </c>
      <c r="G330" s="22">
        <f t="shared" si="29"/>
        <v>1.7112000000000001</v>
      </c>
      <c r="H330" s="23">
        <f t="shared" si="30"/>
        <v>1.4880000000000002</v>
      </c>
      <c r="I330" s="26">
        <v>3</v>
      </c>
      <c r="K330" s="27">
        <v>6</v>
      </c>
    </row>
    <row r="331" spans="1:11">
      <c r="A331" s="19" t="s">
        <v>464</v>
      </c>
      <c r="B331" s="4" t="s">
        <v>458</v>
      </c>
      <c r="C331" s="24" t="str">
        <f t="shared" si="27"/>
        <v>Length - 2 1/2''</v>
      </c>
      <c r="D331" s="24" t="str">
        <f t="shared" si="28"/>
        <v>5 Holes</v>
      </c>
      <c r="E331" s="25">
        <v>9.8000000000000007</v>
      </c>
      <c r="F331" s="21">
        <v>1.55</v>
      </c>
      <c r="G331" s="22">
        <f t="shared" si="29"/>
        <v>1.4260000000000002</v>
      </c>
      <c r="H331" s="23">
        <f t="shared" si="30"/>
        <v>1.2400000000000002</v>
      </c>
      <c r="I331" s="26">
        <v>2.5</v>
      </c>
      <c r="K331" s="27">
        <v>5</v>
      </c>
    </row>
    <row r="332" spans="1:11">
      <c r="A332" s="19" t="s">
        <v>465</v>
      </c>
      <c r="B332" s="4" t="s">
        <v>458</v>
      </c>
      <c r="C332" s="24" t="str">
        <f t="shared" si="27"/>
        <v>Length - 2''</v>
      </c>
      <c r="D332" s="24" t="str">
        <f t="shared" si="28"/>
        <v>4 Holes</v>
      </c>
      <c r="E332" s="25">
        <v>7.75</v>
      </c>
      <c r="F332" s="21">
        <v>1.24</v>
      </c>
      <c r="G332" s="22">
        <f t="shared" si="29"/>
        <v>1.1408</v>
      </c>
      <c r="H332" s="23">
        <f t="shared" si="30"/>
        <v>0.99199999999999999</v>
      </c>
      <c r="I332" s="26">
        <v>2</v>
      </c>
      <c r="K332" s="27">
        <v>4</v>
      </c>
    </row>
    <row r="333" spans="1:11">
      <c r="A333" s="19" t="s">
        <v>466</v>
      </c>
      <c r="B333" s="4" t="s">
        <v>458</v>
      </c>
      <c r="C333" s="24" t="str">
        <f t="shared" si="27"/>
        <v>Length - 1 1/2''</v>
      </c>
      <c r="D333" s="24" t="str">
        <f t="shared" si="28"/>
        <v>3 Holes</v>
      </c>
      <c r="E333" s="25">
        <v>5.9</v>
      </c>
      <c r="F333" s="21">
        <v>1.08</v>
      </c>
      <c r="G333" s="22">
        <f t="shared" si="29"/>
        <v>0.99360000000000015</v>
      </c>
      <c r="H333" s="23">
        <f t="shared" si="30"/>
        <v>0.8640000000000001</v>
      </c>
      <c r="I333" s="26">
        <v>1.5</v>
      </c>
      <c r="K333" s="27">
        <v>3</v>
      </c>
    </row>
    <row r="334" spans="1:11">
      <c r="A334" s="19" t="s">
        <v>467</v>
      </c>
      <c r="B334" s="4" t="s">
        <v>458</v>
      </c>
      <c r="C334" s="24" t="str">
        <f t="shared" si="27"/>
        <v>Length - 7 1/2''</v>
      </c>
      <c r="D334" s="24" t="str">
        <f t="shared" si="28"/>
        <v>15 Holes</v>
      </c>
      <c r="E334" s="25">
        <v>30.7</v>
      </c>
      <c r="F334" s="21">
        <v>2.92</v>
      </c>
      <c r="G334" s="22">
        <f t="shared" si="29"/>
        <v>2.6863999999999999</v>
      </c>
      <c r="H334" s="23">
        <f t="shared" si="30"/>
        <v>2.3359999999999999</v>
      </c>
      <c r="I334" s="26">
        <v>7.5</v>
      </c>
      <c r="K334" s="27">
        <v>15</v>
      </c>
    </row>
    <row r="335" spans="1:11">
      <c r="A335" s="19" t="s">
        <v>468</v>
      </c>
      <c r="B335" s="4" t="s">
        <v>458</v>
      </c>
      <c r="C335" s="24" t="str">
        <f t="shared" si="27"/>
        <v>Length - 1''</v>
      </c>
      <c r="D335" s="24" t="str">
        <f t="shared" si="28"/>
        <v>2 Holes</v>
      </c>
      <c r="E335" s="25">
        <v>3.8</v>
      </c>
      <c r="F335" s="21">
        <v>0.91</v>
      </c>
      <c r="G335" s="22">
        <f t="shared" si="29"/>
        <v>0.83720000000000006</v>
      </c>
      <c r="H335" s="23">
        <f t="shared" si="30"/>
        <v>0.72800000000000009</v>
      </c>
      <c r="I335" s="26">
        <v>1</v>
      </c>
      <c r="K335" s="27">
        <v>2</v>
      </c>
    </row>
    <row r="336" spans="1:11">
      <c r="A336" s="19" t="s">
        <v>17</v>
      </c>
      <c r="C336" s="26"/>
      <c r="D336" s="27"/>
      <c r="E336" s="25"/>
      <c r="F336" s="21"/>
      <c r="G336" s="22" t="str">
        <f t="shared" si="29"/>
        <v xml:space="preserve"> </v>
      </c>
      <c r="H336" s="23" t="str">
        <f t="shared" si="30"/>
        <v xml:space="preserve"> </v>
      </c>
    </row>
    <row r="337" spans="1:9">
      <c r="A337" s="19" t="s">
        <v>469</v>
      </c>
      <c r="B337" s="4" t="s">
        <v>470</v>
      </c>
      <c r="C337" s="26"/>
      <c r="D337" s="27"/>
      <c r="E337" s="25">
        <v>24</v>
      </c>
      <c r="F337" s="21">
        <v>6.02</v>
      </c>
      <c r="G337" s="22">
        <f t="shared" si="29"/>
        <v>5.5384000000000002</v>
      </c>
      <c r="H337" s="23">
        <f t="shared" si="30"/>
        <v>4.8159999999999998</v>
      </c>
    </row>
    <row r="338" spans="1:9">
      <c r="A338" s="19" t="s">
        <v>471</v>
      </c>
      <c r="B338" s="4" t="s">
        <v>472</v>
      </c>
      <c r="C338" s="26"/>
      <c r="D338" s="27"/>
      <c r="E338" s="25">
        <v>42</v>
      </c>
      <c r="F338" s="21">
        <v>9.17</v>
      </c>
      <c r="G338" s="22">
        <f t="shared" si="29"/>
        <v>8.4364000000000008</v>
      </c>
      <c r="H338" s="23">
        <f t="shared" si="30"/>
        <v>7.3360000000000003</v>
      </c>
    </row>
    <row r="339" spans="1:9">
      <c r="A339" s="19" t="s">
        <v>17</v>
      </c>
      <c r="C339" s="26"/>
      <c r="D339" s="27"/>
      <c r="E339" s="25"/>
      <c r="F339" s="21"/>
      <c r="G339" s="22" t="str">
        <f t="shared" si="29"/>
        <v xml:space="preserve"> </v>
      </c>
      <c r="H339" s="23" t="str">
        <f t="shared" si="30"/>
        <v xml:space="preserve"> </v>
      </c>
    </row>
    <row r="340" spans="1:9">
      <c r="A340" s="19" t="s">
        <v>473</v>
      </c>
      <c r="B340" s="4" t="s">
        <v>474</v>
      </c>
      <c r="C340" s="26"/>
      <c r="D340" s="27"/>
      <c r="E340" s="25">
        <v>10.45</v>
      </c>
      <c r="F340" s="21">
        <v>2.11</v>
      </c>
      <c r="G340" s="22">
        <f t="shared" si="29"/>
        <v>1.9412</v>
      </c>
      <c r="H340" s="23">
        <f t="shared" si="30"/>
        <v>1.6879999999999999</v>
      </c>
    </row>
    <row r="341" spans="1:9">
      <c r="A341" s="19" t="s">
        <v>17</v>
      </c>
      <c r="C341" s="26"/>
      <c r="D341" s="27"/>
      <c r="E341" s="25"/>
      <c r="F341" s="21"/>
      <c r="G341" s="22" t="str">
        <f t="shared" si="29"/>
        <v xml:space="preserve"> </v>
      </c>
      <c r="H341" s="23" t="str">
        <f t="shared" si="30"/>
        <v xml:space="preserve"> </v>
      </c>
    </row>
    <row r="342" spans="1:9">
      <c r="A342" s="19" t="s">
        <v>475</v>
      </c>
      <c r="B342" s="4" t="s">
        <v>476</v>
      </c>
      <c r="C342" s="26" t="s">
        <v>2414</v>
      </c>
      <c r="D342" s="27"/>
      <c r="E342" s="25">
        <v>24.4</v>
      </c>
      <c r="F342" s="21">
        <v>4.5599999999999996</v>
      </c>
      <c r="G342" s="22">
        <f t="shared" si="29"/>
        <v>4.1951999999999998</v>
      </c>
      <c r="H342" s="23">
        <f t="shared" si="30"/>
        <v>3.6479999999999997</v>
      </c>
    </row>
    <row r="343" spans="1:9">
      <c r="A343" s="19" t="s">
        <v>477</v>
      </c>
      <c r="B343" s="4" t="s">
        <v>478</v>
      </c>
      <c r="C343" s="26" t="s">
        <v>2414</v>
      </c>
      <c r="D343" s="27"/>
      <c r="E343" s="25">
        <v>18.8</v>
      </c>
      <c r="F343" s="21">
        <v>3.71</v>
      </c>
      <c r="G343" s="22">
        <f t="shared" si="29"/>
        <v>3.4132000000000002</v>
      </c>
      <c r="H343" s="23">
        <f t="shared" si="30"/>
        <v>2.968</v>
      </c>
    </row>
    <row r="344" spans="1:9">
      <c r="A344" s="19" t="s">
        <v>17</v>
      </c>
      <c r="C344" s="26"/>
      <c r="D344" s="27"/>
      <c r="E344" s="25"/>
      <c r="F344" s="21"/>
      <c r="G344" s="22" t="str">
        <f t="shared" si="29"/>
        <v xml:space="preserve"> </v>
      </c>
      <c r="H344" s="23" t="str">
        <f t="shared" si="30"/>
        <v xml:space="preserve"> </v>
      </c>
    </row>
    <row r="345" spans="1:9">
      <c r="A345" s="11" t="s">
        <v>479</v>
      </c>
      <c r="B345" s="11"/>
      <c r="C345" s="12"/>
      <c r="D345" s="32"/>
      <c r="E345" s="31"/>
      <c r="F345" s="21"/>
      <c r="G345" s="22" t="str">
        <f t="shared" si="29"/>
        <v xml:space="preserve"> </v>
      </c>
      <c r="H345" s="23" t="str">
        <f t="shared" si="30"/>
        <v xml:space="preserve"> </v>
      </c>
    </row>
    <row r="346" spans="1:9">
      <c r="A346" s="19" t="s">
        <v>17</v>
      </c>
      <c r="B346" s="20"/>
      <c r="C346" s="12"/>
      <c r="D346" s="32"/>
      <c r="E346" s="31"/>
      <c r="F346" s="21"/>
      <c r="G346" s="22" t="str">
        <f t="shared" si="29"/>
        <v xml:space="preserve"> </v>
      </c>
      <c r="H346" s="23" t="str">
        <f t="shared" si="30"/>
        <v xml:space="preserve"> </v>
      </c>
    </row>
    <row r="347" spans="1:9">
      <c r="A347" s="19" t="s">
        <v>480</v>
      </c>
      <c r="B347" s="4" t="s">
        <v>481</v>
      </c>
      <c r="C347" s="24" t="str">
        <f>IF((MOD(I347,1)&gt;0),_xlfn.CONCAT("Length - ",TEXT(I347,"# ?/?''")),_xlfn.CONCAT("Length - ",TEXT(I347,"#''")))</f>
        <v>Length - 3 1/2''</v>
      </c>
      <c r="D347" s="27"/>
      <c r="E347" s="25">
        <v>17.5</v>
      </c>
      <c r="F347" s="21">
        <v>2.9</v>
      </c>
      <c r="G347" s="22">
        <f t="shared" si="29"/>
        <v>2.6680000000000001</v>
      </c>
      <c r="H347" s="23">
        <f t="shared" si="30"/>
        <v>2.3199999999999998</v>
      </c>
      <c r="I347" s="26">
        <v>3.5</v>
      </c>
    </row>
    <row r="348" spans="1:9">
      <c r="A348" s="19" t="s">
        <v>482</v>
      </c>
      <c r="B348" s="4" t="s">
        <v>481</v>
      </c>
      <c r="C348" s="24" t="str">
        <f>IF((MOD(I348,1)&gt;0),_xlfn.CONCAT("Length - ",TEXT(I348,"# ?/?''")),_xlfn.CONCAT("Length - ",TEXT(I348,"#''")))</f>
        <v>Length - 6 1/2''</v>
      </c>
      <c r="E348" s="25">
        <v>34.4</v>
      </c>
      <c r="F348" s="21">
        <v>5.15</v>
      </c>
      <c r="G348" s="22">
        <f t="shared" si="29"/>
        <v>4.7380000000000004</v>
      </c>
      <c r="H348" s="23">
        <f t="shared" si="30"/>
        <v>4.12</v>
      </c>
      <c r="I348" s="26">
        <v>6.5</v>
      </c>
    </row>
    <row r="349" spans="1:9">
      <c r="A349" s="19" t="s">
        <v>17</v>
      </c>
      <c r="C349" s="26"/>
      <c r="D349" s="27"/>
      <c r="E349" s="25"/>
      <c r="F349" s="21"/>
      <c r="G349" s="22" t="str">
        <f t="shared" si="29"/>
        <v xml:space="preserve"> </v>
      </c>
      <c r="H349" s="23" t="str">
        <f t="shared" si="30"/>
        <v xml:space="preserve"> </v>
      </c>
    </row>
    <row r="350" spans="1:9">
      <c r="A350" s="11" t="s">
        <v>483</v>
      </c>
      <c r="B350" s="11"/>
      <c r="C350" s="12"/>
      <c r="D350" s="32"/>
      <c r="E350" s="31"/>
      <c r="F350" s="21"/>
      <c r="G350" s="22" t="str">
        <f t="shared" si="29"/>
        <v xml:space="preserve"> </v>
      </c>
      <c r="H350" s="23" t="str">
        <f t="shared" si="30"/>
        <v xml:space="preserve"> </v>
      </c>
    </row>
    <row r="351" spans="1:9">
      <c r="A351" s="19" t="s">
        <v>17</v>
      </c>
      <c r="B351" s="20"/>
      <c r="C351" s="12"/>
      <c r="D351" s="32"/>
      <c r="E351" s="31"/>
      <c r="F351" s="21"/>
      <c r="G351" s="22" t="str">
        <f t="shared" si="29"/>
        <v xml:space="preserve"> </v>
      </c>
      <c r="H351" s="23" t="str">
        <f t="shared" si="30"/>
        <v xml:space="preserve"> </v>
      </c>
    </row>
    <row r="352" spans="1:9">
      <c r="A352" s="19" t="s">
        <v>484</v>
      </c>
      <c r="B352" s="4" t="s">
        <v>485</v>
      </c>
      <c r="C352" s="24" t="str">
        <f>IF((MOD(I352,1)&gt;0),_xlfn.CONCAT("Length - ",TEXT(I352,"# ?/?''")),_xlfn.CONCAT("Length - ",TEXT(I352,"#''")))</f>
        <v>Length -  3/4''</v>
      </c>
      <c r="D352" s="27" t="s">
        <v>205</v>
      </c>
      <c r="E352" s="25">
        <v>19</v>
      </c>
      <c r="F352" s="21">
        <v>2.7</v>
      </c>
      <c r="G352" s="22">
        <f t="shared" si="29"/>
        <v>2.4840000000000004</v>
      </c>
      <c r="H352" s="23">
        <f t="shared" si="30"/>
        <v>2.16</v>
      </c>
      <c r="I352" s="26">
        <v>0.75</v>
      </c>
    </row>
    <row r="353" spans="1:9">
      <c r="A353" s="19" t="s">
        <v>486</v>
      </c>
      <c r="B353" s="4" t="s">
        <v>485</v>
      </c>
      <c r="C353" s="24" t="str">
        <f>IF((MOD(I353,1)&gt;0),_xlfn.CONCAT("Length - ",TEXT(I353,"# ?/?''")),_xlfn.CONCAT("Length - ",TEXT(I353,"#''")))</f>
        <v>Length -  1/2''</v>
      </c>
      <c r="D353" s="27" t="s">
        <v>205</v>
      </c>
      <c r="E353" s="25">
        <v>15</v>
      </c>
      <c r="F353" s="21">
        <v>2.2400000000000002</v>
      </c>
      <c r="G353" s="22">
        <f t="shared" si="29"/>
        <v>2.0608000000000004</v>
      </c>
      <c r="H353" s="23">
        <f t="shared" si="30"/>
        <v>1.7920000000000003</v>
      </c>
      <c r="I353" s="26">
        <v>0.5</v>
      </c>
    </row>
    <row r="354" spans="1:9">
      <c r="A354" s="19" t="s">
        <v>487</v>
      </c>
      <c r="B354" s="4" t="s">
        <v>485</v>
      </c>
      <c r="C354" s="24" t="str">
        <f>IF((MOD(I354,1)&gt;0),_xlfn.CONCAT("Length - ",TEXT(I354,"# ?/??''")),_xlfn.CONCAT("Length - ",TEXT(I354,"#''")))</f>
        <v>Length -  5/16''</v>
      </c>
      <c r="D354" s="27" t="s">
        <v>205</v>
      </c>
      <c r="E354" s="25">
        <v>12</v>
      </c>
      <c r="F354" s="21">
        <v>1.79</v>
      </c>
      <c r="G354" s="22">
        <f t="shared" si="29"/>
        <v>1.6468</v>
      </c>
      <c r="H354" s="23">
        <f t="shared" si="30"/>
        <v>1.4320000000000002</v>
      </c>
      <c r="I354" s="26">
        <v>0.3125</v>
      </c>
    </row>
    <row r="355" spans="1:9">
      <c r="A355" s="19" t="s">
        <v>488</v>
      </c>
      <c r="B355" s="4" t="s">
        <v>485</v>
      </c>
      <c r="C355" s="24" t="str">
        <f>IF((MOD(I355,1)&gt;0),_xlfn.CONCAT("Length - ",TEXT(I355,"# ?/?''")),_xlfn.CONCAT("Length - ",TEXT(I355,"#''")))</f>
        <v>Length -  3/8''</v>
      </c>
      <c r="D355" s="27" t="s">
        <v>205</v>
      </c>
      <c r="E355" s="25">
        <v>14</v>
      </c>
      <c r="F355" s="21">
        <v>1.81</v>
      </c>
      <c r="G355" s="22">
        <f t="shared" si="29"/>
        <v>1.6652</v>
      </c>
      <c r="H355" s="23">
        <f t="shared" si="30"/>
        <v>1.4480000000000002</v>
      </c>
      <c r="I355" s="26">
        <v>0.375</v>
      </c>
    </row>
    <row r="356" spans="1:9">
      <c r="A356" s="19" t="s">
        <v>489</v>
      </c>
      <c r="B356" s="4" t="s">
        <v>485</v>
      </c>
      <c r="C356" s="24" t="str">
        <f>IF((MOD(I356,1)&gt;0),_xlfn.CONCAT("Length - ",TEXT(I356,"# ?/?''")),_xlfn.CONCAT("Length - ",TEXT(I356,"#''")))</f>
        <v>Length - 1 1/8''</v>
      </c>
      <c r="D356" s="27" t="s">
        <v>205</v>
      </c>
      <c r="E356" s="25">
        <v>26</v>
      </c>
      <c r="F356" s="21">
        <v>4.4400000000000004</v>
      </c>
      <c r="G356" s="22">
        <f t="shared" si="29"/>
        <v>4.0848000000000004</v>
      </c>
      <c r="H356" s="23">
        <f t="shared" si="30"/>
        <v>3.5520000000000005</v>
      </c>
      <c r="I356" s="26">
        <v>1.125</v>
      </c>
    </row>
    <row r="357" spans="1:9">
      <c r="A357" s="19" t="s">
        <v>490</v>
      </c>
      <c r="B357" s="4" t="s">
        <v>485</v>
      </c>
      <c r="C357" s="24" t="str">
        <f>IF((MOD(I357,1)&gt;0),_xlfn.CONCAT("Length - ",TEXT(I357,"# ?/?''")),_xlfn.CONCAT("Length - ",TEXT(I357,"#''")))</f>
        <v>Length - 1''</v>
      </c>
      <c r="D357" s="27" t="s">
        <v>205</v>
      </c>
      <c r="E357" s="25">
        <v>24</v>
      </c>
      <c r="F357" s="21">
        <v>4</v>
      </c>
      <c r="G357" s="22">
        <f t="shared" si="29"/>
        <v>3.68</v>
      </c>
      <c r="H357" s="23">
        <f t="shared" si="30"/>
        <v>3.2</v>
      </c>
      <c r="I357" s="26">
        <v>1</v>
      </c>
    </row>
    <row r="358" spans="1:9">
      <c r="A358" s="19" t="s">
        <v>17</v>
      </c>
      <c r="C358" s="26"/>
      <c r="D358" s="30"/>
      <c r="E358" s="25"/>
      <c r="F358" s="21"/>
      <c r="G358" s="22" t="str">
        <f t="shared" si="29"/>
        <v xml:space="preserve"> </v>
      </c>
      <c r="H358" s="23" t="str">
        <f t="shared" si="30"/>
        <v xml:space="preserve"> </v>
      </c>
    </row>
    <row r="359" spans="1:9">
      <c r="A359" s="19" t="s">
        <v>491</v>
      </c>
      <c r="B359" s="4" t="s">
        <v>492</v>
      </c>
      <c r="C359" s="24" t="str">
        <f>IF((MOD(I359,1)&gt;0),_xlfn.CONCAT("Length - ",TEXT(I359,"# ?/?''")),_xlfn.CONCAT("Length - ",TEXT(I359,"#''")))</f>
        <v>Length - 5 1/2''</v>
      </c>
      <c r="D359" s="30"/>
      <c r="E359" s="25">
        <v>10.6</v>
      </c>
      <c r="F359" s="21">
        <v>12.74</v>
      </c>
      <c r="G359" s="22">
        <f t="shared" si="29"/>
        <v>11.720800000000001</v>
      </c>
      <c r="H359" s="23">
        <f t="shared" si="30"/>
        <v>10.192</v>
      </c>
      <c r="I359" s="26">
        <v>5.5</v>
      </c>
    </row>
    <row r="360" spans="1:9">
      <c r="A360" s="19" t="s">
        <v>17</v>
      </c>
      <c r="C360" s="26"/>
      <c r="D360" s="30"/>
      <c r="E360" s="25"/>
      <c r="F360" s="21"/>
      <c r="G360" s="22" t="str">
        <f t="shared" si="29"/>
        <v xml:space="preserve"> </v>
      </c>
      <c r="H360" s="23" t="str">
        <f t="shared" si="30"/>
        <v xml:space="preserve"> </v>
      </c>
    </row>
    <row r="361" spans="1:9">
      <c r="A361" s="19" t="s">
        <v>493</v>
      </c>
      <c r="B361" s="4" t="s">
        <v>494</v>
      </c>
      <c r="C361" s="26" t="s">
        <v>495</v>
      </c>
      <c r="D361" s="27"/>
      <c r="E361" s="25">
        <v>2</v>
      </c>
      <c r="F361" s="21">
        <v>1.99</v>
      </c>
      <c r="G361" s="22">
        <f t="shared" si="29"/>
        <v>1.8308</v>
      </c>
      <c r="H361" s="23">
        <f t="shared" si="30"/>
        <v>1.5920000000000001</v>
      </c>
    </row>
    <row r="362" spans="1:9">
      <c r="A362" s="19" t="s">
        <v>17</v>
      </c>
      <c r="C362" s="26"/>
      <c r="D362" s="27"/>
      <c r="E362" s="25"/>
      <c r="F362" s="21"/>
      <c r="G362" s="22" t="str">
        <f t="shared" si="29"/>
        <v xml:space="preserve"> </v>
      </c>
      <c r="H362" s="23" t="str">
        <f t="shared" si="30"/>
        <v xml:space="preserve"> </v>
      </c>
    </row>
    <row r="363" spans="1:9">
      <c r="A363" s="11" t="s">
        <v>496</v>
      </c>
      <c r="B363" s="11"/>
      <c r="C363" s="12"/>
      <c r="D363" s="32"/>
      <c r="E363" s="31"/>
      <c r="F363" s="21"/>
      <c r="G363" s="22" t="str">
        <f t="shared" si="29"/>
        <v xml:space="preserve"> </v>
      </c>
      <c r="H363" s="23" t="str">
        <f t="shared" si="30"/>
        <v xml:space="preserve"> </v>
      </c>
    </row>
    <row r="364" spans="1:9">
      <c r="A364" s="19" t="s">
        <v>17</v>
      </c>
      <c r="B364" s="20"/>
      <c r="C364" s="12"/>
      <c r="D364" s="32"/>
      <c r="E364" s="31"/>
      <c r="F364" s="21"/>
      <c r="G364" s="22" t="str">
        <f t="shared" si="29"/>
        <v xml:space="preserve"> </v>
      </c>
      <c r="H364" s="23" t="str">
        <f t="shared" si="30"/>
        <v xml:space="preserve"> </v>
      </c>
    </row>
    <row r="365" spans="1:9">
      <c r="A365" s="19" t="s">
        <v>497</v>
      </c>
      <c r="B365" s="4" t="s">
        <v>498</v>
      </c>
      <c r="C365" s="24" t="str">
        <f>IF((MOD(I365,1)&gt;0),_xlfn.CONCAT("Length - ",TEXT(I365,"# ?/?''")),_xlfn.CONCAT("Length - ",TEXT(I365,"#''")))</f>
        <v>Length -  5/8''</v>
      </c>
      <c r="D365" s="27" t="s">
        <v>499</v>
      </c>
      <c r="E365" s="25">
        <v>2.35</v>
      </c>
      <c r="F365" s="21">
        <v>1.24</v>
      </c>
      <c r="G365" s="22">
        <f t="shared" si="29"/>
        <v>1.1408</v>
      </c>
      <c r="H365" s="23">
        <f t="shared" si="30"/>
        <v>0.99199999999999999</v>
      </c>
      <c r="I365" s="26">
        <v>0.625</v>
      </c>
    </row>
    <row r="366" spans="1:9">
      <c r="A366" s="19" t="s">
        <v>500</v>
      </c>
      <c r="B366" s="4" t="s">
        <v>498</v>
      </c>
      <c r="C366" s="24" t="str">
        <f>IF((MOD(I366,1)&gt;0),_xlfn.CONCAT("Length - ",TEXT(I366,"# ?/?''")),_xlfn.CONCAT("Length - ",TEXT(I366,"#''")))</f>
        <v>Length - 1 1/8''</v>
      </c>
      <c r="D366" s="27" t="s">
        <v>499</v>
      </c>
      <c r="E366" s="25">
        <v>3.85</v>
      </c>
      <c r="F366" s="21">
        <v>1.65</v>
      </c>
      <c r="G366" s="22">
        <f t="shared" si="29"/>
        <v>1.518</v>
      </c>
      <c r="H366" s="23">
        <f t="shared" si="30"/>
        <v>1.32</v>
      </c>
      <c r="I366" s="26">
        <v>1.125</v>
      </c>
    </row>
    <row r="367" spans="1:9">
      <c r="A367" s="19" t="s">
        <v>501</v>
      </c>
      <c r="B367" s="4" t="s">
        <v>502</v>
      </c>
      <c r="C367" s="24" t="str">
        <f>IF((MOD(I367,1)&gt;0),_xlfn.CONCAT("Length - ",TEXT(I367,"# ?/??''")),_xlfn.CONCAT("Length - ",TEXT(I367,"#''")))</f>
        <v>Length -  9/16''</v>
      </c>
      <c r="D367" s="27"/>
      <c r="E367" s="25">
        <v>1.1000000000000001</v>
      </c>
      <c r="F367" s="21">
        <v>1.69</v>
      </c>
      <c r="G367" s="22">
        <f t="shared" si="29"/>
        <v>1.5548</v>
      </c>
      <c r="H367" s="23">
        <f t="shared" si="30"/>
        <v>1.3520000000000001</v>
      </c>
      <c r="I367" s="26">
        <v>0.5625</v>
      </c>
    </row>
    <row r="368" spans="1:9">
      <c r="A368" s="19" t="s">
        <v>17</v>
      </c>
      <c r="C368" s="26"/>
      <c r="D368" s="27"/>
      <c r="E368" s="25"/>
      <c r="F368" s="21"/>
      <c r="G368" s="22" t="str">
        <f t="shared" si="29"/>
        <v xml:space="preserve"> </v>
      </c>
      <c r="H368" s="23" t="str">
        <f t="shared" si="30"/>
        <v xml:space="preserve"> </v>
      </c>
    </row>
    <row r="369" spans="1:9">
      <c r="A369" s="19" t="s">
        <v>503</v>
      </c>
      <c r="B369" s="4" t="s">
        <v>504</v>
      </c>
      <c r="C369" s="26" t="s">
        <v>505</v>
      </c>
      <c r="D369" s="27"/>
      <c r="E369" s="25">
        <v>6.25</v>
      </c>
      <c r="F369" s="21">
        <v>2.9</v>
      </c>
      <c r="G369" s="22">
        <f t="shared" si="29"/>
        <v>2.6680000000000001</v>
      </c>
      <c r="H369" s="23">
        <f t="shared" si="30"/>
        <v>2.3199999999999998</v>
      </c>
    </row>
    <row r="370" spans="1:9">
      <c r="A370" s="19" t="s">
        <v>506</v>
      </c>
      <c r="B370" s="4" t="s">
        <v>504</v>
      </c>
      <c r="C370" s="26" t="s">
        <v>507</v>
      </c>
      <c r="D370" s="27"/>
      <c r="E370" s="25">
        <v>4.7</v>
      </c>
      <c r="F370" s="21">
        <v>4.63</v>
      </c>
      <c r="G370" s="22">
        <f t="shared" si="29"/>
        <v>4.2595999999999998</v>
      </c>
      <c r="H370" s="23">
        <f t="shared" si="30"/>
        <v>3.7040000000000002</v>
      </c>
    </row>
    <row r="371" spans="1:9">
      <c r="A371" s="19" t="s">
        <v>17</v>
      </c>
      <c r="C371" s="26"/>
      <c r="D371" s="27"/>
      <c r="E371" s="25"/>
      <c r="F371" s="21"/>
      <c r="G371" s="22" t="str">
        <f t="shared" si="29"/>
        <v xml:space="preserve"> </v>
      </c>
      <c r="H371" s="23" t="str">
        <f t="shared" si="30"/>
        <v xml:space="preserve"> </v>
      </c>
    </row>
    <row r="372" spans="1:9">
      <c r="A372" s="19" t="s">
        <v>508</v>
      </c>
      <c r="B372" s="4" t="s">
        <v>509</v>
      </c>
      <c r="C372" s="24" t="str">
        <f>IF((MOD(I372,1)&gt;0),_xlfn.CONCAT("Length - ",TEXT(I372,"# ?/?''")),_xlfn.CONCAT("Length - ",TEXT(I372,"#''")))</f>
        <v>Length - 5 1/2''</v>
      </c>
      <c r="D372" s="27"/>
      <c r="E372" s="25">
        <v>77.5</v>
      </c>
      <c r="F372" s="21">
        <v>21.08</v>
      </c>
      <c r="G372" s="22">
        <f t="shared" si="29"/>
        <v>19.393599999999999</v>
      </c>
      <c r="H372" s="23">
        <f t="shared" si="30"/>
        <v>16.864000000000001</v>
      </c>
      <c r="I372" s="26">
        <v>5.5</v>
      </c>
    </row>
    <row r="373" spans="1:9">
      <c r="A373" s="19" t="s">
        <v>17</v>
      </c>
      <c r="C373" s="26"/>
      <c r="D373" s="27"/>
      <c r="E373" s="25"/>
      <c r="F373" s="21"/>
      <c r="G373" s="22" t="str">
        <f t="shared" si="29"/>
        <v xml:space="preserve"> </v>
      </c>
      <c r="H373" s="23" t="str">
        <f t="shared" si="30"/>
        <v xml:space="preserve"> </v>
      </c>
    </row>
    <row r="374" spans="1:9">
      <c r="A374" s="19" t="s">
        <v>510</v>
      </c>
      <c r="B374" s="4" t="s">
        <v>511</v>
      </c>
      <c r="C374" s="24" t="str">
        <f>IF((MOD(I374,1)&gt;0),_xlfn.CONCAT("Length - ",TEXT(I374,"# ?/?''")),_xlfn.CONCAT("Length - ",TEXT(I374,"#''")))</f>
        <v>Length - 11 1/2''</v>
      </c>
      <c r="D374" s="27" t="s">
        <v>512</v>
      </c>
      <c r="E374" s="25">
        <v>24.2</v>
      </c>
      <c r="F374" s="21">
        <v>8.2200000000000006</v>
      </c>
      <c r="G374" s="22">
        <f t="shared" si="29"/>
        <v>7.5624000000000011</v>
      </c>
      <c r="H374" s="23">
        <f t="shared" si="30"/>
        <v>6.5760000000000005</v>
      </c>
      <c r="I374" s="26">
        <v>11.5</v>
      </c>
    </row>
    <row r="375" spans="1:9">
      <c r="A375" s="19" t="s">
        <v>17</v>
      </c>
      <c r="C375" s="26"/>
      <c r="D375" s="27"/>
      <c r="E375" s="25"/>
      <c r="F375" s="21"/>
      <c r="G375" s="22" t="str">
        <f t="shared" si="29"/>
        <v xml:space="preserve"> </v>
      </c>
      <c r="H375" s="23" t="str">
        <f t="shared" si="30"/>
        <v xml:space="preserve"> </v>
      </c>
    </row>
    <row r="376" spans="1:9">
      <c r="A376" s="19" t="s">
        <v>513</v>
      </c>
      <c r="B376" s="4" t="s">
        <v>514</v>
      </c>
      <c r="C376" s="26"/>
      <c r="D376" s="27"/>
      <c r="E376" s="25">
        <v>4.8</v>
      </c>
      <c r="F376" s="21">
        <v>2.67</v>
      </c>
      <c r="G376" s="22">
        <f t="shared" si="29"/>
        <v>2.4563999999999999</v>
      </c>
      <c r="H376" s="23">
        <f t="shared" si="30"/>
        <v>2.1360000000000001</v>
      </c>
    </row>
    <row r="377" spans="1:9">
      <c r="A377" s="19" t="s">
        <v>515</v>
      </c>
      <c r="B377" s="4" t="s">
        <v>516</v>
      </c>
      <c r="C377" s="26" t="s">
        <v>2415</v>
      </c>
      <c r="D377" s="27"/>
      <c r="E377" s="25">
        <v>6.5</v>
      </c>
      <c r="F377" s="21">
        <v>6</v>
      </c>
      <c r="G377" s="22">
        <f t="shared" si="29"/>
        <v>5.5200000000000005</v>
      </c>
      <c r="H377" s="23">
        <f t="shared" si="30"/>
        <v>4.8000000000000007</v>
      </c>
    </row>
    <row r="378" spans="1:9">
      <c r="A378" s="19" t="s">
        <v>517</v>
      </c>
      <c r="B378" s="4" t="s">
        <v>518</v>
      </c>
      <c r="C378" s="24" t="str">
        <f>IF((MOD(I378,1)&gt;0),_xlfn.CONCAT("Length - ",TEXT(I378,"# ?/??''")),_xlfn.CONCAT("Length - ",TEXT(I378,"#''")))</f>
        <v>Length -  9/16''</v>
      </c>
      <c r="D378" s="27"/>
      <c r="E378" s="25">
        <v>0.5</v>
      </c>
      <c r="F378" s="21">
        <v>0.41</v>
      </c>
      <c r="G378" s="22">
        <f t="shared" si="29"/>
        <v>0.37719999999999998</v>
      </c>
      <c r="H378" s="23">
        <f t="shared" si="30"/>
        <v>0.32800000000000001</v>
      </c>
      <c r="I378" s="26">
        <v>0.5625</v>
      </c>
    </row>
    <row r="379" spans="1:9">
      <c r="A379" s="19" t="s">
        <v>17</v>
      </c>
      <c r="C379" s="26"/>
      <c r="D379" s="27"/>
      <c r="E379" s="25"/>
      <c r="F379" s="21"/>
      <c r="G379" s="22" t="str">
        <f t="shared" si="29"/>
        <v xml:space="preserve"> </v>
      </c>
      <c r="H379" s="23" t="str">
        <f t="shared" si="30"/>
        <v xml:space="preserve"> </v>
      </c>
    </row>
    <row r="380" spans="1:9">
      <c r="A380" s="19" t="s">
        <v>519</v>
      </c>
      <c r="B380" s="4" t="s">
        <v>520</v>
      </c>
      <c r="C380" s="26" t="s">
        <v>2416</v>
      </c>
      <c r="D380" s="27"/>
      <c r="E380" s="25">
        <v>59.5</v>
      </c>
      <c r="F380" s="21">
        <v>15.42</v>
      </c>
      <c r="G380" s="22">
        <f t="shared" si="29"/>
        <v>14.186400000000001</v>
      </c>
      <c r="H380" s="23">
        <f t="shared" si="30"/>
        <v>12.336</v>
      </c>
    </row>
    <row r="381" spans="1:9">
      <c r="A381" s="19" t="s">
        <v>17</v>
      </c>
      <c r="C381" s="26"/>
      <c r="D381" s="27"/>
      <c r="E381" s="25"/>
      <c r="F381" s="21"/>
      <c r="G381" s="22" t="str">
        <f t="shared" si="29"/>
        <v xml:space="preserve"> </v>
      </c>
      <c r="H381" s="23" t="str">
        <f t="shared" si="30"/>
        <v xml:space="preserve"> </v>
      </c>
    </row>
    <row r="382" spans="1:9">
      <c r="A382" s="19" t="s">
        <v>521</v>
      </c>
      <c r="B382" s="4" t="s">
        <v>522</v>
      </c>
      <c r="C382" s="26"/>
      <c r="D382" s="27" t="s">
        <v>523</v>
      </c>
      <c r="E382" s="25">
        <v>3.85</v>
      </c>
      <c r="F382" s="21">
        <v>0.87</v>
      </c>
      <c r="G382" s="22">
        <f t="shared" si="29"/>
        <v>0.8004</v>
      </c>
      <c r="H382" s="23">
        <f t="shared" si="30"/>
        <v>0.69600000000000006</v>
      </c>
    </row>
    <row r="383" spans="1:9">
      <c r="A383" s="19" t="s">
        <v>524</v>
      </c>
      <c r="B383" s="4" t="s">
        <v>522</v>
      </c>
      <c r="C383" s="26"/>
      <c r="D383" s="27" t="s">
        <v>525</v>
      </c>
      <c r="E383" s="25">
        <v>3</v>
      </c>
      <c r="F383" s="21">
        <v>0.62</v>
      </c>
      <c r="G383" s="22">
        <f t="shared" si="29"/>
        <v>0.57040000000000002</v>
      </c>
      <c r="H383" s="23">
        <f t="shared" si="30"/>
        <v>0.496</v>
      </c>
    </row>
    <row r="384" spans="1:9">
      <c r="A384" s="19" t="s">
        <v>17</v>
      </c>
      <c r="C384" s="26"/>
      <c r="D384" s="27"/>
      <c r="E384" s="25"/>
      <c r="F384" s="21"/>
      <c r="G384" s="22" t="str">
        <f t="shared" si="29"/>
        <v xml:space="preserve"> </v>
      </c>
      <c r="H384" s="23" t="str">
        <f t="shared" si="30"/>
        <v xml:space="preserve"> </v>
      </c>
    </row>
    <row r="385" spans="1:8">
      <c r="A385" s="11" t="s">
        <v>526</v>
      </c>
      <c r="B385" s="11"/>
      <c r="C385" s="12"/>
      <c r="D385" s="32"/>
      <c r="E385" s="31"/>
      <c r="F385" s="21"/>
      <c r="G385" s="22" t="str">
        <f t="shared" si="29"/>
        <v xml:space="preserve"> </v>
      </c>
      <c r="H385" s="23" t="str">
        <f t="shared" si="30"/>
        <v xml:space="preserve"> </v>
      </c>
    </row>
    <row r="386" spans="1:8">
      <c r="A386" s="19" t="s">
        <v>17</v>
      </c>
      <c r="B386" s="20"/>
      <c r="C386" s="12"/>
      <c r="D386" s="32"/>
      <c r="E386" s="31"/>
      <c r="F386" s="21"/>
      <c r="G386" s="22" t="str">
        <f t="shared" si="29"/>
        <v xml:space="preserve"> </v>
      </c>
      <c r="H386" s="23" t="str">
        <f t="shared" si="30"/>
        <v xml:space="preserve"> </v>
      </c>
    </row>
    <row r="387" spans="1:8">
      <c r="A387" s="19" t="s">
        <v>527</v>
      </c>
      <c r="B387" s="4" t="s">
        <v>528</v>
      </c>
      <c r="C387" s="26"/>
      <c r="D387" s="27"/>
      <c r="E387" s="25">
        <v>6.9</v>
      </c>
      <c r="F387" s="21">
        <v>0.92</v>
      </c>
      <c r="G387" s="22">
        <f t="shared" si="29"/>
        <v>0.84640000000000004</v>
      </c>
      <c r="H387" s="23">
        <f t="shared" si="30"/>
        <v>0.7360000000000001</v>
      </c>
    </row>
    <row r="388" spans="1:8">
      <c r="A388" s="19" t="s">
        <v>529</v>
      </c>
      <c r="B388" s="4" t="s">
        <v>530</v>
      </c>
      <c r="E388" s="25">
        <v>6.9</v>
      </c>
      <c r="F388" s="21">
        <v>0.92</v>
      </c>
      <c r="G388" s="22">
        <f t="shared" si="29"/>
        <v>0.84640000000000004</v>
      </c>
      <c r="H388" s="23">
        <f t="shared" si="30"/>
        <v>0.7360000000000001</v>
      </c>
    </row>
    <row r="389" spans="1:8">
      <c r="A389" s="19" t="s">
        <v>17</v>
      </c>
      <c r="E389" s="25"/>
      <c r="F389" s="21"/>
      <c r="G389" s="22" t="str">
        <f t="shared" si="29"/>
        <v xml:space="preserve"> </v>
      </c>
      <c r="H389" s="23" t="str">
        <f t="shared" si="30"/>
        <v xml:space="preserve"> </v>
      </c>
    </row>
    <row r="390" spans="1:8">
      <c r="A390" s="11" t="s">
        <v>531</v>
      </c>
      <c r="B390" s="11"/>
      <c r="C390" s="42"/>
      <c r="D390" s="32"/>
      <c r="E390" s="31"/>
      <c r="F390" s="21"/>
      <c r="G390" s="22" t="str">
        <f t="shared" ref="G390:G453" si="31">IF(ISBLANK(F390)," ",F390*$G$3)</f>
        <v xml:space="preserve"> </v>
      </c>
      <c r="H390" s="23" t="str">
        <f t="shared" ref="H390:H453" si="32">IF(ISBLANK(F390)," ",F390*$H$3)</f>
        <v xml:space="preserve"> </v>
      </c>
    </row>
    <row r="391" spans="1:8">
      <c r="A391" s="19" t="s">
        <v>17</v>
      </c>
      <c r="B391" s="43"/>
      <c r="C391" s="42"/>
      <c r="D391" s="32"/>
      <c r="E391" s="31"/>
      <c r="F391" s="21"/>
      <c r="G391" s="22" t="str">
        <f t="shared" si="31"/>
        <v xml:space="preserve"> </v>
      </c>
      <c r="H391" s="23" t="str">
        <f t="shared" si="32"/>
        <v xml:space="preserve"> </v>
      </c>
    </row>
    <row r="392" spans="1:8">
      <c r="A392" s="19" t="s">
        <v>532</v>
      </c>
      <c r="B392" s="4" t="s">
        <v>533</v>
      </c>
      <c r="C392" s="26"/>
      <c r="D392" s="27"/>
      <c r="E392" s="25">
        <v>4.6500000000000004</v>
      </c>
      <c r="F392" s="21">
        <v>2.14</v>
      </c>
      <c r="G392" s="22">
        <f t="shared" si="31"/>
        <v>1.9688000000000001</v>
      </c>
      <c r="H392" s="23">
        <f t="shared" si="32"/>
        <v>1.7120000000000002</v>
      </c>
    </row>
    <row r="393" spans="1:8">
      <c r="A393" s="19" t="s">
        <v>534</v>
      </c>
      <c r="B393" s="4" t="s">
        <v>535</v>
      </c>
      <c r="C393" s="26"/>
      <c r="D393" s="27"/>
      <c r="E393" s="25">
        <v>7.9</v>
      </c>
      <c r="F393" s="21">
        <v>3.48</v>
      </c>
      <c r="G393" s="22">
        <f t="shared" si="31"/>
        <v>3.2016</v>
      </c>
      <c r="H393" s="23">
        <f t="shared" si="32"/>
        <v>2.7840000000000003</v>
      </c>
    </row>
    <row r="394" spans="1:8">
      <c r="A394" s="19" t="s">
        <v>17</v>
      </c>
      <c r="C394" s="26"/>
      <c r="D394" s="27"/>
      <c r="E394" s="25"/>
      <c r="F394" s="21"/>
      <c r="G394" s="22" t="str">
        <f t="shared" si="31"/>
        <v xml:space="preserve"> </v>
      </c>
      <c r="H394" s="23" t="str">
        <f t="shared" si="32"/>
        <v xml:space="preserve"> </v>
      </c>
    </row>
    <row r="395" spans="1:8">
      <c r="A395" s="19" t="s">
        <v>536</v>
      </c>
      <c r="B395" s="4" t="s">
        <v>537</v>
      </c>
      <c r="C395" s="26"/>
      <c r="D395" s="27" t="s">
        <v>538</v>
      </c>
      <c r="E395" s="25">
        <v>42</v>
      </c>
      <c r="F395" s="21">
        <v>17.5</v>
      </c>
      <c r="G395" s="22">
        <f t="shared" si="31"/>
        <v>16.100000000000001</v>
      </c>
      <c r="H395" s="23">
        <f t="shared" si="32"/>
        <v>14</v>
      </c>
    </row>
    <row r="396" spans="1:8">
      <c r="A396" s="19" t="s">
        <v>17</v>
      </c>
      <c r="C396" s="26"/>
      <c r="D396" s="27"/>
      <c r="E396" s="25"/>
      <c r="F396" s="21"/>
      <c r="G396" s="22" t="str">
        <f t="shared" si="31"/>
        <v xml:space="preserve"> </v>
      </c>
      <c r="H396" s="23" t="str">
        <f t="shared" si="32"/>
        <v xml:space="preserve"> </v>
      </c>
    </row>
    <row r="397" spans="1:8">
      <c r="A397" s="11" t="s">
        <v>539</v>
      </c>
      <c r="B397" s="11"/>
      <c r="C397" s="12"/>
      <c r="D397" s="32"/>
      <c r="E397" s="31"/>
      <c r="F397" s="21"/>
      <c r="G397" s="22" t="str">
        <f t="shared" si="31"/>
        <v xml:space="preserve"> </v>
      </c>
      <c r="H397" s="23" t="str">
        <f t="shared" si="32"/>
        <v xml:space="preserve"> </v>
      </c>
    </row>
    <row r="398" spans="1:8">
      <c r="A398" s="19" t="s">
        <v>17</v>
      </c>
      <c r="B398" s="20"/>
      <c r="C398" s="12"/>
      <c r="D398" s="32"/>
      <c r="E398" s="31"/>
      <c r="F398" s="21"/>
      <c r="G398" s="22" t="str">
        <f t="shared" si="31"/>
        <v xml:space="preserve"> </v>
      </c>
      <c r="H398" s="23" t="str">
        <f t="shared" si="32"/>
        <v xml:space="preserve"> </v>
      </c>
    </row>
    <row r="399" spans="1:8">
      <c r="A399" s="19" t="s">
        <v>540</v>
      </c>
      <c r="B399" s="4" t="s">
        <v>541</v>
      </c>
      <c r="C399" s="26"/>
      <c r="D399" s="27"/>
      <c r="E399" s="25">
        <v>36.5</v>
      </c>
      <c r="F399" s="21">
        <v>18.02</v>
      </c>
      <c r="G399" s="22">
        <f t="shared" si="31"/>
        <v>16.578400000000002</v>
      </c>
      <c r="H399" s="23">
        <f t="shared" si="32"/>
        <v>14.416</v>
      </c>
    </row>
    <row r="400" spans="1:8">
      <c r="A400" s="19" t="s">
        <v>542</v>
      </c>
      <c r="B400" s="4" t="s">
        <v>543</v>
      </c>
      <c r="C400" s="26"/>
      <c r="D400" s="27"/>
      <c r="E400" s="25">
        <v>16.7</v>
      </c>
      <c r="F400" s="21">
        <v>11.67</v>
      </c>
      <c r="G400" s="22">
        <f t="shared" si="31"/>
        <v>10.7364</v>
      </c>
      <c r="H400" s="23">
        <f t="shared" si="32"/>
        <v>9.3360000000000003</v>
      </c>
    </row>
    <row r="401" spans="1:9">
      <c r="A401" s="19" t="s">
        <v>17</v>
      </c>
      <c r="C401" s="26"/>
      <c r="D401" s="27"/>
      <c r="E401" s="25"/>
      <c r="F401" s="21"/>
      <c r="G401" s="22" t="str">
        <f t="shared" si="31"/>
        <v xml:space="preserve"> </v>
      </c>
      <c r="H401" s="23" t="str">
        <f t="shared" si="32"/>
        <v xml:space="preserve"> </v>
      </c>
    </row>
    <row r="402" spans="1:9">
      <c r="A402" s="19" t="s">
        <v>544</v>
      </c>
      <c r="B402" s="4" t="s">
        <v>545</v>
      </c>
      <c r="C402" s="26" t="s">
        <v>257</v>
      </c>
      <c r="D402" s="27" t="s">
        <v>575</v>
      </c>
      <c r="E402" s="25">
        <v>7.5</v>
      </c>
      <c r="F402" s="21">
        <v>3.86</v>
      </c>
      <c r="G402" s="22">
        <f t="shared" si="31"/>
        <v>3.5512000000000001</v>
      </c>
      <c r="H402" s="23">
        <f t="shared" si="32"/>
        <v>3.0880000000000001</v>
      </c>
    </row>
    <row r="403" spans="1:9">
      <c r="A403" s="19" t="s">
        <v>17</v>
      </c>
      <c r="C403" s="26"/>
      <c r="D403" s="27"/>
      <c r="E403" s="25"/>
      <c r="F403" s="21"/>
      <c r="G403" s="22" t="str">
        <f t="shared" si="31"/>
        <v xml:space="preserve"> </v>
      </c>
      <c r="H403" s="23" t="str">
        <f t="shared" si="32"/>
        <v xml:space="preserve"> </v>
      </c>
    </row>
    <row r="404" spans="1:9">
      <c r="A404" s="19" t="s">
        <v>546</v>
      </c>
      <c r="B404" s="4" t="s">
        <v>547</v>
      </c>
      <c r="C404" s="26" t="s">
        <v>548</v>
      </c>
      <c r="D404" s="27"/>
      <c r="E404" s="25">
        <v>5.4</v>
      </c>
      <c r="F404" s="21">
        <v>7.66</v>
      </c>
      <c r="G404" s="22">
        <f t="shared" si="31"/>
        <v>7.0472000000000001</v>
      </c>
      <c r="H404" s="23">
        <f t="shared" si="32"/>
        <v>6.1280000000000001</v>
      </c>
    </row>
    <row r="405" spans="1:9">
      <c r="A405" s="19" t="s">
        <v>17</v>
      </c>
      <c r="C405" s="26"/>
      <c r="D405" s="27"/>
      <c r="E405" s="25"/>
      <c r="F405" s="21"/>
      <c r="G405" s="22" t="str">
        <f t="shared" si="31"/>
        <v xml:space="preserve"> </v>
      </c>
      <c r="H405" s="23" t="str">
        <f t="shared" si="32"/>
        <v xml:space="preserve"> </v>
      </c>
    </row>
    <row r="406" spans="1:9">
      <c r="A406" s="19" t="s">
        <v>549</v>
      </c>
      <c r="B406" s="4" t="s">
        <v>550</v>
      </c>
      <c r="C406" s="24" t="str">
        <f>IF((MOD(I406,1)&gt;0),_xlfn.CONCAT("Length - ",TEXT(I406,"# ?/?''")),_xlfn.CONCAT("Length - ",TEXT(I406,"#''")))</f>
        <v>Length - 2 3/4''</v>
      </c>
      <c r="D406" s="27"/>
      <c r="E406" s="25">
        <v>136</v>
      </c>
      <c r="F406" s="21">
        <v>34.72</v>
      </c>
      <c r="G406" s="22">
        <f t="shared" si="31"/>
        <v>31.942399999999999</v>
      </c>
      <c r="H406" s="23">
        <f t="shared" si="32"/>
        <v>27.776</v>
      </c>
      <c r="I406" s="33">
        <v>2.75</v>
      </c>
    </row>
    <row r="407" spans="1:9">
      <c r="A407" s="19" t="s">
        <v>17</v>
      </c>
      <c r="C407" s="26"/>
      <c r="D407" s="27"/>
      <c r="E407" s="25"/>
      <c r="F407" s="21"/>
      <c r="G407" s="22" t="str">
        <f t="shared" si="31"/>
        <v xml:space="preserve"> </v>
      </c>
      <c r="H407" s="23" t="str">
        <f t="shared" si="32"/>
        <v xml:space="preserve"> </v>
      </c>
    </row>
    <row r="408" spans="1:9">
      <c r="A408" s="11" t="s">
        <v>551</v>
      </c>
      <c r="B408" s="11"/>
      <c r="C408" s="26" t="s">
        <v>259</v>
      </c>
      <c r="D408" s="27" t="s">
        <v>9</v>
      </c>
      <c r="E408" s="25"/>
      <c r="F408" s="21"/>
      <c r="G408" s="22" t="str">
        <f t="shared" si="31"/>
        <v xml:space="preserve"> </v>
      </c>
      <c r="H408" s="23" t="str">
        <f t="shared" si="32"/>
        <v xml:space="preserve"> </v>
      </c>
    </row>
    <row r="409" spans="1:9">
      <c r="A409" s="19" t="s">
        <v>17</v>
      </c>
      <c r="B409" s="20"/>
      <c r="C409" s="26"/>
      <c r="D409" s="27"/>
      <c r="E409" s="25"/>
      <c r="F409" s="21"/>
      <c r="G409" s="22" t="str">
        <f t="shared" si="31"/>
        <v xml:space="preserve"> </v>
      </c>
      <c r="H409" s="23" t="str">
        <f t="shared" si="32"/>
        <v xml:space="preserve"> </v>
      </c>
    </row>
    <row r="410" spans="1:9">
      <c r="A410" s="19" t="s">
        <v>552</v>
      </c>
      <c r="B410" s="4" t="s">
        <v>553</v>
      </c>
      <c r="C410" s="26" t="str">
        <f>_xlfn.CONCAT("Size -",I410)</f>
        <v>Size -1-1/2''</v>
      </c>
      <c r="D410" s="27" t="s">
        <v>268</v>
      </c>
      <c r="E410" s="25">
        <v>5.2</v>
      </c>
      <c r="F410" s="21">
        <v>2.2000000000000002</v>
      </c>
      <c r="G410" s="22">
        <f t="shared" si="31"/>
        <v>2.0240000000000005</v>
      </c>
      <c r="H410" s="23">
        <f t="shared" si="32"/>
        <v>1.7600000000000002</v>
      </c>
      <c r="I410" s="26" t="s">
        <v>554</v>
      </c>
    </row>
    <row r="411" spans="1:9">
      <c r="A411" s="19" t="s">
        <v>555</v>
      </c>
      <c r="B411" s="4" t="s">
        <v>553</v>
      </c>
      <c r="C411" s="26" t="str">
        <f>_xlfn.CONCAT("Size -",I411)</f>
        <v>Size -1"</v>
      </c>
      <c r="D411" s="27" t="s">
        <v>556</v>
      </c>
      <c r="E411" s="25">
        <v>3.2</v>
      </c>
      <c r="F411" s="21">
        <v>1.24</v>
      </c>
      <c r="G411" s="22">
        <f t="shared" si="31"/>
        <v>1.1408</v>
      </c>
      <c r="H411" s="23">
        <f t="shared" si="32"/>
        <v>0.99199999999999999</v>
      </c>
      <c r="I411" s="26" t="s">
        <v>385</v>
      </c>
    </row>
    <row r="412" spans="1:9">
      <c r="A412" s="19" t="s">
        <v>557</v>
      </c>
      <c r="B412" s="4" t="s">
        <v>553</v>
      </c>
      <c r="C412" s="26" t="str">
        <f>_xlfn.CONCAT("Size -",I412)</f>
        <v>Size -1 1/2'' x 1''</v>
      </c>
      <c r="D412" s="27" t="s">
        <v>265</v>
      </c>
      <c r="E412" s="25">
        <v>4.25</v>
      </c>
      <c r="F412" s="21">
        <v>1.6</v>
      </c>
      <c r="G412" s="22">
        <f t="shared" si="31"/>
        <v>1.4720000000000002</v>
      </c>
      <c r="H412" s="23">
        <f t="shared" si="32"/>
        <v>1.2800000000000002</v>
      </c>
      <c r="I412" s="26" t="s">
        <v>266</v>
      </c>
    </row>
    <row r="413" spans="1:9">
      <c r="A413" s="19" t="s">
        <v>558</v>
      </c>
      <c r="B413" s="4" t="s">
        <v>559</v>
      </c>
      <c r="C413" s="26" t="str">
        <f>_xlfn.CONCAT("Size -",I413)</f>
        <v>Size -1 1/2'' x1/2''</v>
      </c>
      <c r="D413" s="27" t="s">
        <v>560</v>
      </c>
      <c r="E413" s="25">
        <v>3.85</v>
      </c>
      <c r="F413" s="21">
        <v>1.7</v>
      </c>
      <c r="G413" s="22">
        <f t="shared" si="31"/>
        <v>1.5640000000000001</v>
      </c>
      <c r="H413" s="23">
        <f t="shared" si="32"/>
        <v>1.36</v>
      </c>
      <c r="I413" s="26" t="s">
        <v>561</v>
      </c>
    </row>
    <row r="414" spans="1:9">
      <c r="A414" s="19" t="s">
        <v>17</v>
      </c>
      <c r="C414" s="26"/>
      <c r="D414" s="27"/>
      <c r="E414" s="25"/>
      <c r="F414" s="21"/>
      <c r="G414" s="22" t="str">
        <f t="shared" si="31"/>
        <v xml:space="preserve"> </v>
      </c>
      <c r="H414" s="23" t="str">
        <f t="shared" si="32"/>
        <v xml:space="preserve"> </v>
      </c>
    </row>
    <row r="415" spans="1:9">
      <c r="A415" s="19" t="s">
        <v>562</v>
      </c>
      <c r="B415" s="4" t="s">
        <v>563</v>
      </c>
      <c r="C415" s="26"/>
      <c r="D415" s="27" t="s">
        <v>101</v>
      </c>
      <c r="E415" s="25">
        <v>12.65</v>
      </c>
      <c r="F415" s="21">
        <v>1.64</v>
      </c>
      <c r="G415" s="22">
        <f t="shared" si="31"/>
        <v>1.5087999999999999</v>
      </c>
      <c r="H415" s="23">
        <f t="shared" si="32"/>
        <v>1.3120000000000001</v>
      </c>
    </row>
    <row r="416" spans="1:9">
      <c r="A416" s="19" t="s">
        <v>17</v>
      </c>
      <c r="C416" s="26"/>
      <c r="D416" s="27"/>
      <c r="E416" s="25"/>
      <c r="F416" s="21"/>
      <c r="G416" s="22" t="str">
        <f t="shared" si="31"/>
        <v xml:space="preserve"> </v>
      </c>
      <c r="H416" s="23" t="str">
        <f t="shared" si="32"/>
        <v xml:space="preserve"> </v>
      </c>
    </row>
    <row r="417" spans="1:9">
      <c r="A417" s="19" t="s">
        <v>564</v>
      </c>
      <c r="B417" s="4" t="s">
        <v>565</v>
      </c>
      <c r="C417" s="26"/>
      <c r="D417" s="27"/>
      <c r="E417" s="25">
        <v>3.55</v>
      </c>
      <c r="F417" s="21">
        <v>3.48</v>
      </c>
      <c r="G417" s="22">
        <f t="shared" si="31"/>
        <v>3.2016</v>
      </c>
      <c r="H417" s="23">
        <f t="shared" si="32"/>
        <v>2.7840000000000003</v>
      </c>
    </row>
    <row r="418" spans="1:9">
      <c r="A418" s="19" t="s">
        <v>566</v>
      </c>
      <c r="B418" s="4" t="s">
        <v>567</v>
      </c>
      <c r="C418" s="26" t="s">
        <v>2417</v>
      </c>
      <c r="D418" s="27"/>
      <c r="E418" s="25">
        <v>5.15</v>
      </c>
      <c r="F418" s="21">
        <v>3.5</v>
      </c>
      <c r="G418" s="22">
        <f t="shared" si="31"/>
        <v>3.22</v>
      </c>
      <c r="H418" s="23">
        <f t="shared" si="32"/>
        <v>2.8000000000000003</v>
      </c>
    </row>
    <row r="419" spans="1:9">
      <c r="A419" s="19" t="s">
        <v>568</v>
      </c>
      <c r="B419" s="4" t="s">
        <v>569</v>
      </c>
      <c r="C419" s="24" t="str">
        <f>IF((MOD(I419,1)&gt;0),_xlfn.CONCAT("Length - ",TEXT(I419,"# ?/??''")),_xlfn.CONCAT("Length - ",TEXT(I419,"#''")))</f>
        <v>Length - 2 7/32''</v>
      </c>
      <c r="D419" s="27"/>
      <c r="E419" s="25">
        <v>23.9</v>
      </c>
      <c r="F419" s="21">
        <v>2.82</v>
      </c>
      <c r="G419" s="22">
        <f t="shared" si="31"/>
        <v>2.5943999999999998</v>
      </c>
      <c r="H419" s="23">
        <f t="shared" si="32"/>
        <v>2.2559999999999998</v>
      </c>
      <c r="I419" s="44">
        <v>2.21875</v>
      </c>
    </row>
    <row r="420" spans="1:9">
      <c r="A420" s="19" t="s">
        <v>17</v>
      </c>
      <c r="C420" s="26"/>
      <c r="D420" s="27"/>
      <c r="E420" s="25"/>
      <c r="F420" s="21"/>
      <c r="G420" s="22" t="str">
        <f t="shared" si="31"/>
        <v xml:space="preserve"> </v>
      </c>
      <c r="H420" s="23" t="str">
        <f t="shared" si="32"/>
        <v xml:space="preserve"> </v>
      </c>
    </row>
    <row r="421" spans="1:9">
      <c r="A421" s="11" t="s">
        <v>570</v>
      </c>
      <c r="B421" s="11"/>
      <c r="C421" s="12"/>
      <c r="D421" s="32"/>
      <c r="E421" s="31"/>
      <c r="F421" s="21"/>
      <c r="G421" s="22" t="str">
        <f t="shared" si="31"/>
        <v xml:space="preserve"> </v>
      </c>
      <c r="H421" s="23" t="str">
        <f t="shared" si="32"/>
        <v xml:space="preserve"> </v>
      </c>
    </row>
    <row r="422" spans="1:9">
      <c r="A422" s="19" t="s">
        <v>17</v>
      </c>
      <c r="B422" s="20"/>
      <c r="C422" s="12"/>
      <c r="D422" s="32"/>
      <c r="E422" s="31"/>
      <c r="F422" s="21"/>
      <c r="G422" s="22" t="str">
        <f t="shared" si="31"/>
        <v xml:space="preserve"> </v>
      </c>
      <c r="H422" s="23" t="str">
        <f t="shared" si="32"/>
        <v xml:space="preserve"> </v>
      </c>
    </row>
    <row r="423" spans="1:9">
      <c r="A423" s="19" t="s">
        <v>571</v>
      </c>
      <c r="B423" s="4" t="s">
        <v>572</v>
      </c>
      <c r="C423" s="26" t="s">
        <v>573</v>
      </c>
      <c r="D423" s="27"/>
      <c r="E423" s="25">
        <v>10.3</v>
      </c>
      <c r="F423" s="21">
        <v>2.64</v>
      </c>
      <c r="G423" s="22">
        <f t="shared" si="31"/>
        <v>2.4288000000000003</v>
      </c>
      <c r="H423" s="23">
        <f t="shared" si="32"/>
        <v>2.1120000000000001</v>
      </c>
    </row>
    <row r="424" spans="1:9">
      <c r="A424" s="19" t="s">
        <v>574</v>
      </c>
      <c r="B424" s="4" t="s">
        <v>572</v>
      </c>
      <c r="C424" s="26" t="s">
        <v>575</v>
      </c>
      <c r="D424" s="27"/>
      <c r="E424" s="25">
        <v>10.3</v>
      </c>
      <c r="F424" s="21">
        <v>2.64</v>
      </c>
      <c r="G424" s="22">
        <f t="shared" si="31"/>
        <v>2.4288000000000003</v>
      </c>
      <c r="H424" s="23">
        <f t="shared" si="32"/>
        <v>2.1120000000000001</v>
      </c>
    </row>
    <row r="425" spans="1:9">
      <c r="A425" s="19" t="s">
        <v>17</v>
      </c>
      <c r="C425" s="26"/>
      <c r="D425" s="27"/>
      <c r="E425" s="25"/>
      <c r="F425" s="21"/>
      <c r="G425" s="22" t="str">
        <f t="shared" si="31"/>
        <v xml:space="preserve"> </v>
      </c>
      <c r="H425" s="23" t="str">
        <f t="shared" si="32"/>
        <v xml:space="preserve"> </v>
      </c>
    </row>
    <row r="426" spans="1:9">
      <c r="A426" s="19" t="s">
        <v>576</v>
      </c>
      <c r="B426" s="4" t="s">
        <v>577</v>
      </c>
      <c r="C426" s="26"/>
      <c r="D426" s="27"/>
      <c r="E426" s="25">
        <v>13.6</v>
      </c>
      <c r="F426" s="21">
        <v>17.93</v>
      </c>
      <c r="G426" s="22">
        <f t="shared" si="31"/>
        <v>16.4956</v>
      </c>
      <c r="H426" s="23">
        <f t="shared" si="32"/>
        <v>14.344000000000001</v>
      </c>
    </row>
    <row r="427" spans="1:9">
      <c r="A427" s="19" t="s">
        <v>578</v>
      </c>
      <c r="B427" s="4" t="s">
        <v>329</v>
      </c>
      <c r="C427" s="26" t="s">
        <v>579</v>
      </c>
      <c r="D427" s="27"/>
      <c r="E427" s="25">
        <v>1.85</v>
      </c>
      <c r="F427" s="21">
        <v>1.22</v>
      </c>
      <c r="G427" s="22">
        <f t="shared" si="31"/>
        <v>1.1224000000000001</v>
      </c>
      <c r="H427" s="23">
        <f t="shared" si="32"/>
        <v>0.97599999999999998</v>
      </c>
    </row>
    <row r="428" spans="1:9">
      <c r="A428" s="19" t="s">
        <v>580</v>
      </c>
      <c r="B428" s="4" t="s">
        <v>581</v>
      </c>
      <c r="C428" s="26"/>
      <c r="D428" s="27"/>
      <c r="E428" s="25">
        <v>0.65</v>
      </c>
      <c r="F428" s="21">
        <v>1.86</v>
      </c>
      <c r="G428" s="22">
        <f t="shared" si="31"/>
        <v>1.7112000000000001</v>
      </c>
      <c r="H428" s="23">
        <f t="shared" si="32"/>
        <v>1.4880000000000002</v>
      </c>
    </row>
    <row r="429" spans="1:9">
      <c r="A429" s="19" t="s">
        <v>17</v>
      </c>
      <c r="C429" s="26"/>
      <c r="D429" s="27"/>
      <c r="E429" s="25"/>
      <c r="F429" s="21"/>
      <c r="G429" s="22" t="str">
        <f t="shared" si="31"/>
        <v xml:space="preserve"> </v>
      </c>
      <c r="H429" s="23" t="str">
        <f t="shared" si="32"/>
        <v xml:space="preserve"> </v>
      </c>
    </row>
    <row r="430" spans="1:9">
      <c r="A430" s="19" t="s">
        <v>582</v>
      </c>
      <c r="B430" s="4" t="s">
        <v>583</v>
      </c>
      <c r="C430" s="26"/>
      <c r="D430" s="27"/>
      <c r="E430" s="25">
        <v>16.399999999999999</v>
      </c>
      <c r="F430" s="21">
        <v>4.12</v>
      </c>
      <c r="G430" s="22">
        <f t="shared" si="31"/>
        <v>3.7904000000000004</v>
      </c>
      <c r="H430" s="23">
        <f t="shared" si="32"/>
        <v>3.2960000000000003</v>
      </c>
    </row>
    <row r="431" spans="1:9">
      <c r="A431" s="19" t="s">
        <v>584</v>
      </c>
      <c r="B431" s="4" t="s">
        <v>585</v>
      </c>
      <c r="C431" s="26" t="s">
        <v>586</v>
      </c>
      <c r="D431" s="27"/>
      <c r="E431" s="25">
        <v>4.5999999999999996</v>
      </c>
      <c r="F431" s="21">
        <v>0.69</v>
      </c>
      <c r="G431" s="22">
        <f t="shared" si="31"/>
        <v>0.63480000000000003</v>
      </c>
      <c r="H431" s="23">
        <f t="shared" si="32"/>
        <v>0.55199999999999994</v>
      </c>
    </row>
    <row r="432" spans="1:9">
      <c r="A432" s="19" t="s">
        <v>17</v>
      </c>
      <c r="C432" s="26"/>
      <c r="D432" s="27"/>
      <c r="E432" s="25"/>
      <c r="F432" s="21"/>
      <c r="G432" s="22" t="str">
        <f t="shared" si="31"/>
        <v xml:space="preserve"> </v>
      </c>
      <c r="H432" s="23" t="str">
        <f t="shared" si="32"/>
        <v xml:space="preserve"> </v>
      </c>
    </row>
    <row r="433" spans="1:9">
      <c r="A433" s="11" t="s">
        <v>587</v>
      </c>
      <c r="B433" s="11"/>
      <c r="C433" s="12" t="s">
        <v>107</v>
      </c>
      <c r="D433" s="32"/>
      <c r="E433" s="31"/>
      <c r="F433" s="21"/>
      <c r="G433" s="22" t="str">
        <f t="shared" si="31"/>
        <v xml:space="preserve"> </v>
      </c>
      <c r="H433" s="23" t="str">
        <f t="shared" si="32"/>
        <v xml:space="preserve"> </v>
      </c>
    </row>
    <row r="434" spans="1:9">
      <c r="A434" s="19" t="s">
        <v>17</v>
      </c>
      <c r="B434" s="20"/>
      <c r="C434" s="12"/>
      <c r="D434" s="32"/>
      <c r="E434" s="31"/>
      <c r="F434" s="21"/>
      <c r="G434" s="22" t="str">
        <f t="shared" si="31"/>
        <v xml:space="preserve"> </v>
      </c>
      <c r="H434" s="23" t="str">
        <f t="shared" si="32"/>
        <v xml:space="preserve"> </v>
      </c>
    </row>
    <row r="435" spans="1:9">
      <c r="A435" s="19" t="s">
        <v>588</v>
      </c>
      <c r="B435" s="4" t="s">
        <v>589</v>
      </c>
      <c r="C435" s="24" t="str">
        <f>IF((MOD(I435,1)&gt;0),_xlfn.CONCAT("Diameter - ",TEXT(I435,"# ?/?''")),_xlfn.CONCAT("Diameter - ",TEXT(I435,"#''")))</f>
        <v>Diameter - 5 1/2''</v>
      </c>
      <c r="D435" s="27"/>
      <c r="E435" s="25">
        <v>49</v>
      </c>
      <c r="F435" s="21">
        <v>17.91</v>
      </c>
      <c r="G435" s="22">
        <f t="shared" si="31"/>
        <v>16.4772</v>
      </c>
      <c r="H435" s="23">
        <f t="shared" si="32"/>
        <v>14.328000000000001</v>
      </c>
      <c r="I435" s="45">
        <v>5.5</v>
      </c>
    </row>
    <row r="436" spans="1:9">
      <c r="A436" s="19" t="s">
        <v>17</v>
      </c>
      <c r="C436" s="24"/>
      <c r="D436" s="27"/>
      <c r="E436" s="25"/>
      <c r="F436" s="21"/>
      <c r="G436" s="22" t="str">
        <f t="shared" si="31"/>
        <v xml:space="preserve"> </v>
      </c>
      <c r="H436" s="23" t="str">
        <f t="shared" si="32"/>
        <v xml:space="preserve"> </v>
      </c>
    </row>
    <row r="437" spans="1:9">
      <c r="A437" s="19" t="s">
        <v>590</v>
      </c>
      <c r="B437" s="4" t="s">
        <v>591</v>
      </c>
      <c r="C437" s="24"/>
      <c r="D437" s="27"/>
      <c r="E437" s="25">
        <v>6.6</v>
      </c>
      <c r="F437" s="21">
        <v>7.65</v>
      </c>
      <c r="G437" s="22">
        <f t="shared" si="31"/>
        <v>7.0380000000000003</v>
      </c>
      <c r="H437" s="23">
        <f t="shared" si="32"/>
        <v>6.120000000000001</v>
      </c>
    </row>
    <row r="438" spans="1:9">
      <c r="A438" s="19" t="s">
        <v>17</v>
      </c>
      <c r="C438" s="24"/>
      <c r="D438" s="27"/>
      <c r="E438" s="25"/>
      <c r="F438" s="21"/>
      <c r="G438" s="22" t="str">
        <f t="shared" si="31"/>
        <v xml:space="preserve"> </v>
      </c>
      <c r="H438" s="23" t="str">
        <f t="shared" si="32"/>
        <v xml:space="preserve"> </v>
      </c>
    </row>
    <row r="439" spans="1:9">
      <c r="A439" s="19" t="s">
        <v>592</v>
      </c>
      <c r="B439" s="4" t="s">
        <v>593</v>
      </c>
      <c r="C439" s="24" t="str">
        <f t="shared" ref="C439:C442" si="33">IF((MOD(I439,1)&gt;0),_xlfn.CONCAT("Diameter - ",TEXT(I439,"# ?/?''")),_xlfn.CONCAT("Diameter - ",TEXT(I439,"#''")))</f>
        <v>Diameter - 7 1/2''</v>
      </c>
      <c r="D439" s="27"/>
      <c r="E439" s="25">
        <v>77.3</v>
      </c>
      <c r="F439" s="21">
        <v>14.65</v>
      </c>
      <c r="G439" s="22">
        <f t="shared" si="31"/>
        <v>13.478000000000002</v>
      </c>
      <c r="H439" s="23">
        <f t="shared" si="32"/>
        <v>11.72</v>
      </c>
      <c r="I439" s="45">
        <v>7.5</v>
      </c>
    </row>
    <row r="440" spans="1:9">
      <c r="A440" s="19" t="s">
        <v>17</v>
      </c>
      <c r="C440" s="24"/>
      <c r="D440" s="27"/>
      <c r="E440" s="25"/>
      <c r="F440" s="21"/>
      <c r="G440" s="22" t="str">
        <f t="shared" si="31"/>
        <v xml:space="preserve"> </v>
      </c>
      <c r="H440" s="23" t="str">
        <f t="shared" si="32"/>
        <v xml:space="preserve"> </v>
      </c>
    </row>
    <row r="441" spans="1:9">
      <c r="A441" s="19" t="s">
        <v>594</v>
      </c>
      <c r="B441" s="4" t="s">
        <v>595</v>
      </c>
      <c r="C441" s="24" t="str">
        <f t="shared" si="33"/>
        <v>Diameter - 6''</v>
      </c>
      <c r="D441" s="27"/>
      <c r="E441" s="25">
        <v>140</v>
      </c>
      <c r="F441" s="21">
        <v>10.94</v>
      </c>
      <c r="G441" s="22">
        <f t="shared" si="31"/>
        <v>10.0648</v>
      </c>
      <c r="H441" s="23">
        <f t="shared" si="32"/>
        <v>8.7520000000000007</v>
      </c>
      <c r="I441" s="46">
        <v>6</v>
      </c>
    </row>
    <row r="442" spans="1:9">
      <c r="A442" s="19" t="s">
        <v>596</v>
      </c>
      <c r="B442" s="4" t="s">
        <v>595</v>
      </c>
      <c r="C442" s="24" t="str">
        <f t="shared" si="33"/>
        <v>Diameter - 4''</v>
      </c>
      <c r="D442" s="27"/>
      <c r="E442" s="25">
        <v>56</v>
      </c>
      <c r="F442" s="21">
        <v>8.01</v>
      </c>
      <c r="G442" s="22">
        <f t="shared" si="31"/>
        <v>7.3692000000000002</v>
      </c>
      <c r="H442" s="23">
        <f t="shared" si="32"/>
        <v>6.4080000000000004</v>
      </c>
      <c r="I442" s="46">
        <v>4</v>
      </c>
    </row>
    <row r="443" spans="1:9">
      <c r="A443" s="19" t="s">
        <v>17</v>
      </c>
      <c r="C443" s="26"/>
      <c r="D443" s="27"/>
      <c r="E443" s="25"/>
      <c r="F443" s="21"/>
      <c r="G443" s="22" t="str">
        <f t="shared" si="31"/>
        <v xml:space="preserve"> </v>
      </c>
      <c r="H443" s="23" t="str">
        <f t="shared" si="32"/>
        <v xml:space="preserve"> </v>
      </c>
    </row>
    <row r="444" spans="1:9">
      <c r="A444" s="19" t="s">
        <v>597</v>
      </c>
      <c r="B444" s="4" t="s">
        <v>598</v>
      </c>
      <c r="C444" s="26" t="s">
        <v>573</v>
      </c>
      <c r="D444" s="27"/>
      <c r="E444" s="25">
        <v>5.9</v>
      </c>
      <c r="F444" s="21">
        <v>1.88</v>
      </c>
      <c r="G444" s="22">
        <f t="shared" si="31"/>
        <v>1.7296</v>
      </c>
      <c r="H444" s="23">
        <f t="shared" si="32"/>
        <v>1.504</v>
      </c>
    </row>
    <row r="445" spans="1:9">
      <c r="A445" s="19" t="s">
        <v>599</v>
      </c>
      <c r="B445" s="4" t="s">
        <v>600</v>
      </c>
      <c r="C445" s="24" t="str">
        <f>IF((MOD(I445,1)&gt;0),_xlfn.CONCAT("Diameter - ",TEXT(I445,"# ?/?''")),_xlfn.CONCAT("Diameter - ",TEXT(I445,"#''")))</f>
        <v>Diameter -  5/8''</v>
      </c>
      <c r="E445" s="25">
        <v>2.4</v>
      </c>
      <c r="F445" s="21">
        <v>1.24</v>
      </c>
      <c r="G445" s="22">
        <f t="shared" si="31"/>
        <v>1.1408</v>
      </c>
      <c r="H445" s="23">
        <f t="shared" si="32"/>
        <v>0.99199999999999999</v>
      </c>
      <c r="I445" s="45">
        <v>0.625</v>
      </c>
    </row>
    <row r="446" spans="1:9">
      <c r="A446" s="19" t="s">
        <v>601</v>
      </c>
      <c r="B446" s="4" t="s">
        <v>602</v>
      </c>
      <c r="C446" s="24"/>
      <c r="E446" s="25">
        <v>2.4</v>
      </c>
      <c r="F446" s="21">
        <v>0.96</v>
      </c>
      <c r="G446" s="22">
        <f t="shared" si="31"/>
        <v>0.88319999999999999</v>
      </c>
      <c r="H446" s="23">
        <f t="shared" si="32"/>
        <v>0.76800000000000002</v>
      </c>
    </row>
    <row r="447" spans="1:9">
      <c r="A447" s="19" t="s">
        <v>17</v>
      </c>
      <c r="C447" s="24"/>
      <c r="E447" s="25"/>
      <c r="F447" s="21"/>
      <c r="G447" s="22" t="str">
        <f t="shared" si="31"/>
        <v xml:space="preserve"> </v>
      </c>
      <c r="H447" s="23" t="str">
        <f t="shared" si="32"/>
        <v xml:space="preserve"> </v>
      </c>
    </row>
    <row r="448" spans="1:9">
      <c r="A448" s="19" t="s">
        <v>603</v>
      </c>
      <c r="B448" s="4" t="s">
        <v>604</v>
      </c>
      <c r="C448" s="24" t="str">
        <f t="shared" ref="C448" si="34">IF((MOD(I448,1)&gt;0),_xlfn.CONCAT("Diameter - ",TEXT(I448,"# ?/?''")),_xlfn.CONCAT("Diameter - ",TEXT(I448,"#''")))</f>
        <v>Diameter - 20''</v>
      </c>
      <c r="D448" s="27" t="s">
        <v>605</v>
      </c>
      <c r="E448" s="25">
        <v>13.85</v>
      </c>
      <c r="F448" s="21">
        <v>9.19</v>
      </c>
      <c r="G448" s="22">
        <f t="shared" si="31"/>
        <v>8.4548000000000005</v>
      </c>
      <c r="H448" s="23">
        <f t="shared" si="32"/>
        <v>7.3520000000000003</v>
      </c>
      <c r="I448" s="46">
        <v>20</v>
      </c>
    </row>
    <row r="449" spans="1:8">
      <c r="A449" s="19" t="s">
        <v>17</v>
      </c>
      <c r="C449" s="26"/>
      <c r="D449" s="27"/>
      <c r="E449" s="25"/>
      <c r="F449" s="21"/>
      <c r="G449" s="22" t="str">
        <f t="shared" si="31"/>
        <v xml:space="preserve"> </v>
      </c>
      <c r="H449" s="23" t="str">
        <f t="shared" si="32"/>
        <v xml:space="preserve"> </v>
      </c>
    </row>
    <row r="450" spans="1:8">
      <c r="A450" s="11" t="s">
        <v>606</v>
      </c>
      <c r="B450" s="11"/>
      <c r="C450" s="26"/>
      <c r="D450" s="27"/>
      <c r="E450" s="25"/>
      <c r="F450" s="21"/>
      <c r="G450" s="22" t="str">
        <f t="shared" si="31"/>
        <v xml:space="preserve"> </v>
      </c>
      <c r="H450" s="23" t="str">
        <f t="shared" si="32"/>
        <v xml:space="preserve"> </v>
      </c>
    </row>
    <row r="451" spans="1:8">
      <c r="A451" s="19" t="s">
        <v>17</v>
      </c>
      <c r="B451" s="20"/>
      <c r="C451" s="26"/>
      <c r="D451" s="27"/>
      <c r="E451" s="25"/>
      <c r="F451" s="21"/>
      <c r="G451" s="22" t="str">
        <f t="shared" si="31"/>
        <v xml:space="preserve"> </v>
      </c>
      <c r="H451" s="23" t="str">
        <f t="shared" si="32"/>
        <v xml:space="preserve"> </v>
      </c>
    </row>
    <row r="452" spans="1:8">
      <c r="A452" s="19" t="s">
        <v>607</v>
      </c>
      <c r="B452" s="4" t="s">
        <v>608</v>
      </c>
      <c r="C452" s="26" t="s">
        <v>609</v>
      </c>
      <c r="D452" s="27" t="s">
        <v>2418</v>
      </c>
      <c r="E452" s="25">
        <v>22</v>
      </c>
      <c r="F452" s="21">
        <v>13.19</v>
      </c>
      <c r="G452" s="22">
        <f t="shared" si="31"/>
        <v>12.1348</v>
      </c>
      <c r="H452" s="23">
        <f t="shared" si="32"/>
        <v>10.552</v>
      </c>
    </row>
    <row r="453" spans="1:8">
      <c r="A453" s="19" t="s">
        <v>610</v>
      </c>
      <c r="B453" s="4" t="s">
        <v>608</v>
      </c>
      <c r="C453" s="26" t="s">
        <v>611</v>
      </c>
      <c r="D453" s="27" t="s">
        <v>2418</v>
      </c>
      <c r="E453" s="25">
        <v>35</v>
      </c>
      <c r="F453" s="21">
        <v>16.079999999999998</v>
      </c>
      <c r="G453" s="22">
        <f t="shared" si="31"/>
        <v>14.7936</v>
      </c>
      <c r="H453" s="23">
        <f t="shared" si="32"/>
        <v>12.863999999999999</v>
      </c>
    </row>
    <row r="454" spans="1:8">
      <c r="A454" s="19" t="s">
        <v>612</v>
      </c>
      <c r="B454" s="4" t="s">
        <v>608</v>
      </c>
      <c r="C454" s="26" t="s">
        <v>613</v>
      </c>
      <c r="D454" s="27" t="s">
        <v>2418</v>
      </c>
      <c r="E454" s="25">
        <v>47</v>
      </c>
      <c r="F454" s="21">
        <v>19.03</v>
      </c>
      <c r="G454" s="22">
        <f t="shared" ref="G454:G517" si="35">IF(ISBLANK(F454)," ",F454*$G$3)</f>
        <v>17.5076</v>
      </c>
      <c r="H454" s="23">
        <f t="shared" ref="H454:H517" si="36">IF(ISBLANK(F454)," ",F454*$H$3)</f>
        <v>15.224000000000002</v>
      </c>
    </row>
    <row r="455" spans="1:8">
      <c r="A455" s="19" t="s">
        <v>17</v>
      </c>
      <c r="C455" s="26"/>
      <c r="D455" s="27"/>
      <c r="E455" s="25"/>
      <c r="F455" s="21"/>
      <c r="G455" s="22" t="str">
        <f t="shared" si="35"/>
        <v xml:space="preserve"> </v>
      </c>
      <c r="H455" s="23" t="str">
        <f t="shared" si="36"/>
        <v xml:space="preserve"> </v>
      </c>
    </row>
    <row r="456" spans="1:8">
      <c r="A456" s="19" t="s">
        <v>614</v>
      </c>
      <c r="B456" s="4" t="s">
        <v>615</v>
      </c>
      <c r="C456" s="26" t="s">
        <v>573</v>
      </c>
      <c r="D456" s="27"/>
      <c r="E456" s="25">
        <v>2.2000000000000002</v>
      </c>
      <c r="F456" s="21">
        <v>0.75</v>
      </c>
      <c r="G456" s="22">
        <f t="shared" si="35"/>
        <v>0.69000000000000006</v>
      </c>
      <c r="H456" s="23">
        <f t="shared" si="36"/>
        <v>0.60000000000000009</v>
      </c>
    </row>
    <row r="457" spans="1:8">
      <c r="A457" s="19" t="s">
        <v>616</v>
      </c>
      <c r="B457" s="4" t="s">
        <v>615</v>
      </c>
      <c r="C457" s="26" t="s">
        <v>575</v>
      </c>
      <c r="D457" s="27"/>
      <c r="E457" s="25">
        <v>2.2000000000000002</v>
      </c>
      <c r="F457" s="21">
        <v>0.75</v>
      </c>
      <c r="G457" s="22">
        <f t="shared" si="35"/>
        <v>0.69000000000000006</v>
      </c>
      <c r="H457" s="23">
        <f t="shared" si="36"/>
        <v>0.60000000000000009</v>
      </c>
    </row>
    <row r="458" spans="1:8">
      <c r="A458" s="19" t="s">
        <v>17</v>
      </c>
      <c r="C458" s="26"/>
      <c r="D458" s="27"/>
      <c r="E458" s="25"/>
      <c r="F458" s="21"/>
      <c r="G458" s="22" t="str">
        <f t="shared" si="35"/>
        <v xml:space="preserve"> </v>
      </c>
      <c r="H458" s="23" t="str">
        <f t="shared" si="36"/>
        <v xml:space="preserve"> </v>
      </c>
    </row>
    <row r="459" spans="1:8">
      <c r="A459" s="19" t="s">
        <v>617</v>
      </c>
      <c r="B459" s="4" t="s">
        <v>618</v>
      </c>
      <c r="C459" s="26"/>
      <c r="D459" s="27"/>
      <c r="E459" s="25">
        <v>1.8</v>
      </c>
      <c r="F459" s="21">
        <v>0.34</v>
      </c>
      <c r="G459" s="22">
        <f t="shared" si="35"/>
        <v>0.31280000000000002</v>
      </c>
      <c r="H459" s="23">
        <f t="shared" si="36"/>
        <v>0.27200000000000002</v>
      </c>
    </row>
    <row r="460" spans="1:8">
      <c r="A460" s="19" t="s">
        <v>17</v>
      </c>
      <c r="C460" s="26"/>
      <c r="D460" s="27"/>
      <c r="E460" s="25"/>
      <c r="F460" s="21"/>
      <c r="G460" s="22" t="str">
        <f t="shared" si="35"/>
        <v xml:space="preserve"> </v>
      </c>
      <c r="H460" s="23" t="str">
        <f t="shared" si="36"/>
        <v xml:space="preserve"> </v>
      </c>
    </row>
    <row r="461" spans="1:8">
      <c r="A461" s="19" t="s">
        <v>619</v>
      </c>
      <c r="B461" s="4" t="s">
        <v>2419</v>
      </c>
      <c r="C461" s="47" t="s">
        <v>2422</v>
      </c>
      <c r="D461" s="47"/>
      <c r="E461" s="25">
        <v>3.5</v>
      </c>
      <c r="F461" s="21">
        <v>4.3099999999999996</v>
      </c>
      <c r="G461" s="22">
        <f t="shared" si="35"/>
        <v>3.9651999999999998</v>
      </c>
      <c r="H461" s="23">
        <f t="shared" si="36"/>
        <v>3.448</v>
      </c>
    </row>
    <row r="462" spans="1:8">
      <c r="A462" s="19" t="s">
        <v>619</v>
      </c>
      <c r="B462" s="4" t="s">
        <v>2420</v>
      </c>
      <c r="C462" s="47" t="s">
        <v>2421</v>
      </c>
      <c r="D462" s="48"/>
      <c r="E462" s="25">
        <v>3.5</v>
      </c>
      <c r="F462" s="21">
        <v>4.3099999999999996</v>
      </c>
      <c r="G462" s="22">
        <f t="shared" si="35"/>
        <v>3.9651999999999998</v>
      </c>
      <c r="H462" s="23">
        <f t="shared" si="36"/>
        <v>3.448</v>
      </c>
    </row>
    <row r="463" spans="1:8">
      <c r="A463" s="19" t="s">
        <v>620</v>
      </c>
      <c r="B463" s="4" t="s">
        <v>621</v>
      </c>
      <c r="C463" s="26"/>
      <c r="D463" s="27"/>
      <c r="E463" s="25">
        <v>13.8</v>
      </c>
      <c r="F463" s="21">
        <v>5.88</v>
      </c>
      <c r="G463" s="22">
        <f t="shared" si="35"/>
        <v>5.4096000000000002</v>
      </c>
      <c r="H463" s="23">
        <f t="shared" si="36"/>
        <v>4.7039999999999997</v>
      </c>
    </row>
    <row r="464" spans="1:8">
      <c r="A464" s="19" t="s">
        <v>17</v>
      </c>
      <c r="C464" s="26"/>
      <c r="D464" s="27"/>
      <c r="E464" s="25"/>
      <c r="F464" s="21"/>
      <c r="G464" s="22" t="str">
        <f t="shared" si="35"/>
        <v xml:space="preserve"> </v>
      </c>
      <c r="H464" s="23" t="str">
        <f t="shared" si="36"/>
        <v xml:space="preserve"> </v>
      </c>
    </row>
    <row r="465" spans="1:9">
      <c r="A465" s="19" t="s">
        <v>622</v>
      </c>
      <c r="B465" s="4" t="s">
        <v>623</v>
      </c>
      <c r="C465" s="24" t="str">
        <f>IF((MOD(I465,1)&gt;0),_xlfn.CONCAT("",TEXT(I465,"# ?/?''")),_xlfn.CONCAT("",TEXT(I465,"#''")))</f>
        <v>1 1/2''</v>
      </c>
      <c r="D465" s="27" t="s">
        <v>624</v>
      </c>
      <c r="E465" s="25">
        <v>15.4</v>
      </c>
      <c r="F465" s="21">
        <v>2.12</v>
      </c>
      <c r="G465" s="22">
        <f t="shared" si="35"/>
        <v>1.9504000000000001</v>
      </c>
      <c r="H465" s="23">
        <f t="shared" si="36"/>
        <v>1.6960000000000002</v>
      </c>
      <c r="I465" s="45">
        <v>1.5</v>
      </c>
    </row>
    <row r="466" spans="1:9">
      <c r="A466" s="19" t="s">
        <v>625</v>
      </c>
      <c r="B466" s="4" t="s">
        <v>623</v>
      </c>
      <c r="C466" s="24" t="str">
        <f>IF((MOD(I466,1)&gt;0),_xlfn.CONCAT("",TEXT(I466,"# ?/?''")),_xlfn.CONCAT("",TEXT(I466,"#''")))</f>
        <v>5 1/2''</v>
      </c>
      <c r="D466" s="27"/>
      <c r="E466" s="25">
        <v>82</v>
      </c>
      <c r="F466" s="21">
        <v>7.4</v>
      </c>
      <c r="G466" s="22">
        <f t="shared" si="35"/>
        <v>6.8080000000000007</v>
      </c>
      <c r="H466" s="23">
        <f t="shared" si="36"/>
        <v>5.9200000000000008</v>
      </c>
      <c r="I466" s="45">
        <v>5.5</v>
      </c>
    </row>
    <row r="467" spans="1:9">
      <c r="A467" s="19" t="s">
        <v>626</v>
      </c>
      <c r="B467" s="4" t="s">
        <v>627</v>
      </c>
      <c r="C467" s="24" t="str">
        <f>IF((MOD(I467,1)&gt;0),_xlfn.CONCAT("",TEXT(I467,"# ?/?''")),_xlfn.CONCAT("",TEXT(I467,"#''")))</f>
        <v>1 1/2''</v>
      </c>
      <c r="D467" s="27"/>
      <c r="E467" s="25">
        <v>33.4</v>
      </c>
      <c r="F467" s="21">
        <v>4.2699999999999996</v>
      </c>
      <c r="G467" s="22">
        <f t="shared" si="35"/>
        <v>3.9283999999999999</v>
      </c>
      <c r="H467" s="23">
        <f t="shared" si="36"/>
        <v>3.4159999999999999</v>
      </c>
      <c r="I467" s="45">
        <v>1.5</v>
      </c>
    </row>
    <row r="468" spans="1:9">
      <c r="A468" s="19" t="s">
        <v>17</v>
      </c>
      <c r="C468" s="26"/>
      <c r="D468" s="27"/>
      <c r="E468" s="25"/>
      <c r="F468" s="21"/>
      <c r="G468" s="22" t="str">
        <f t="shared" si="35"/>
        <v xml:space="preserve"> </v>
      </c>
      <c r="H468" s="23" t="str">
        <f t="shared" si="36"/>
        <v xml:space="preserve"> </v>
      </c>
    </row>
    <row r="469" spans="1:9">
      <c r="A469" s="19" t="s">
        <v>628</v>
      </c>
      <c r="B469" s="4" t="s">
        <v>629</v>
      </c>
      <c r="C469" s="26"/>
      <c r="D469" s="27"/>
      <c r="E469" s="25">
        <v>120</v>
      </c>
      <c r="F469" s="21">
        <v>14.29</v>
      </c>
      <c r="G469" s="22">
        <f t="shared" si="35"/>
        <v>13.146799999999999</v>
      </c>
      <c r="H469" s="23">
        <f t="shared" si="36"/>
        <v>11.432</v>
      </c>
    </row>
    <row r="470" spans="1:9">
      <c r="A470" s="19" t="s">
        <v>630</v>
      </c>
      <c r="B470" s="4" t="s">
        <v>631</v>
      </c>
      <c r="C470" s="26"/>
      <c r="D470" s="27"/>
      <c r="E470" s="25">
        <v>84.5</v>
      </c>
      <c r="F470" s="21">
        <v>5.03</v>
      </c>
      <c r="G470" s="22">
        <f t="shared" si="35"/>
        <v>4.6276000000000002</v>
      </c>
      <c r="H470" s="23">
        <f t="shared" si="36"/>
        <v>4.024</v>
      </c>
    </row>
    <row r="471" spans="1:9">
      <c r="A471" s="19" t="s">
        <v>632</v>
      </c>
      <c r="B471" s="4" t="s">
        <v>633</v>
      </c>
      <c r="C471" s="24" t="str">
        <f>IF((MOD(I471,1)&gt;0),_xlfn.CONCAT("",TEXT(I471,"# ?/?''")),_xlfn.CONCAT("",TEXT(I471,"#''")))</f>
        <v>4 1/2''</v>
      </c>
      <c r="D471" s="27"/>
      <c r="E471" s="25">
        <v>17.5</v>
      </c>
      <c r="F471" s="21">
        <v>5.5</v>
      </c>
      <c r="G471" s="22">
        <f t="shared" si="35"/>
        <v>5.0600000000000005</v>
      </c>
      <c r="H471" s="23">
        <f t="shared" si="36"/>
        <v>4.4000000000000004</v>
      </c>
      <c r="I471" s="45">
        <v>4.5</v>
      </c>
    </row>
    <row r="472" spans="1:9">
      <c r="A472" s="19" t="s">
        <v>17</v>
      </c>
      <c r="C472" s="26"/>
      <c r="D472" s="27"/>
      <c r="E472" s="25"/>
      <c r="F472" s="21"/>
      <c r="G472" s="22" t="str">
        <f t="shared" si="35"/>
        <v xml:space="preserve"> </v>
      </c>
      <c r="H472" s="23" t="str">
        <f t="shared" si="36"/>
        <v xml:space="preserve"> </v>
      </c>
    </row>
    <row r="473" spans="1:9">
      <c r="A473" s="19" t="s">
        <v>634</v>
      </c>
      <c r="B473" s="4" t="s">
        <v>635</v>
      </c>
      <c r="C473" s="24" t="str">
        <f>IF((MOD(I473,1)&gt;0),_xlfn.CONCAT("",TEXT(I473,"# ?/?''")),_xlfn.CONCAT("",TEXT(I473,"#''")))</f>
        <v>1 1/2''</v>
      </c>
      <c r="D473" s="27"/>
      <c r="E473" s="25">
        <v>10.4</v>
      </c>
      <c r="F473" s="21">
        <v>2.59</v>
      </c>
      <c r="G473" s="22">
        <f t="shared" si="35"/>
        <v>2.3828</v>
      </c>
      <c r="H473" s="23">
        <f t="shared" si="36"/>
        <v>2.0720000000000001</v>
      </c>
      <c r="I473" s="45">
        <v>1.5</v>
      </c>
    </row>
    <row r="474" spans="1:9">
      <c r="A474" s="19" t="s">
        <v>636</v>
      </c>
      <c r="B474" s="4" t="s">
        <v>637</v>
      </c>
      <c r="C474" s="26"/>
      <c r="D474" s="27"/>
      <c r="E474" s="25">
        <v>3.8</v>
      </c>
      <c r="F474" s="21">
        <v>4.04</v>
      </c>
      <c r="G474" s="22">
        <f t="shared" si="35"/>
        <v>3.7168000000000001</v>
      </c>
      <c r="H474" s="23">
        <f t="shared" si="36"/>
        <v>3.2320000000000002</v>
      </c>
    </row>
    <row r="475" spans="1:9">
      <c r="A475" s="19" t="s">
        <v>17</v>
      </c>
      <c r="C475" s="26"/>
      <c r="D475" s="27"/>
      <c r="E475" s="25"/>
      <c r="F475" s="21"/>
      <c r="G475" s="22" t="str">
        <f t="shared" si="35"/>
        <v xml:space="preserve"> </v>
      </c>
      <c r="H475" s="23" t="str">
        <f t="shared" si="36"/>
        <v xml:space="preserve"> </v>
      </c>
    </row>
    <row r="476" spans="1:9">
      <c r="A476" s="19" t="s">
        <v>638</v>
      </c>
      <c r="B476" s="4" t="s">
        <v>639</v>
      </c>
      <c r="C476" s="26"/>
      <c r="D476" s="27"/>
      <c r="E476" s="25">
        <v>7.6</v>
      </c>
      <c r="F476" s="21">
        <v>9.58</v>
      </c>
      <c r="G476" s="22">
        <f t="shared" si="35"/>
        <v>8.813600000000001</v>
      </c>
      <c r="H476" s="23">
        <f t="shared" si="36"/>
        <v>7.6640000000000006</v>
      </c>
    </row>
    <row r="477" spans="1:9">
      <c r="A477" s="19" t="s">
        <v>640</v>
      </c>
      <c r="B477" s="4" t="s">
        <v>641</v>
      </c>
      <c r="C477" s="26"/>
      <c r="D477" s="27"/>
      <c r="E477" s="25">
        <v>4.5999999999999996</v>
      </c>
      <c r="F477" s="21">
        <v>4.63</v>
      </c>
      <c r="G477" s="22">
        <f t="shared" si="35"/>
        <v>4.2595999999999998</v>
      </c>
      <c r="H477" s="23">
        <f t="shared" si="36"/>
        <v>3.7040000000000002</v>
      </c>
    </row>
    <row r="478" spans="1:9">
      <c r="A478" s="19" t="s">
        <v>17</v>
      </c>
      <c r="C478" s="26"/>
      <c r="D478" s="27"/>
      <c r="E478" s="25"/>
      <c r="F478" s="21"/>
      <c r="G478" s="22" t="str">
        <f t="shared" si="35"/>
        <v xml:space="preserve"> </v>
      </c>
      <c r="H478" s="23" t="str">
        <f t="shared" si="36"/>
        <v xml:space="preserve"> </v>
      </c>
    </row>
    <row r="479" spans="1:9">
      <c r="A479" s="11" t="s">
        <v>642</v>
      </c>
      <c r="B479" s="11"/>
      <c r="C479" s="12"/>
      <c r="D479" s="32"/>
      <c r="E479" s="31"/>
      <c r="F479" s="21"/>
      <c r="G479" s="22" t="str">
        <f t="shared" si="35"/>
        <v xml:space="preserve"> </v>
      </c>
      <c r="H479" s="23" t="str">
        <f t="shared" si="36"/>
        <v xml:space="preserve"> </v>
      </c>
    </row>
    <row r="480" spans="1:9">
      <c r="A480" s="19" t="s">
        <v>17</v>
      </c>
      <c r="B480" s="20"/>
      <c r="C480" s="12"/>
      <c r="D480" s="32"/>
      <c r="E480" s="31"/>
      <c r="F480" s="21"/>
      <c r="G480" s="22" t="str">
        <f t="shared" si="35"/>
        <v xml:space="preserve"> </v>
      </c>
      <c r="H480" s="23" t="str">
        <f t="shared" si="36"/>
        <v xml:space="preserve"> </v>
      </c>
    </row>
    <row r="481" spans="1:9">
      <c r="A481" s="19" t="s">
        <v>643</v>
      </c>
      <c r="B481" s="4" t="s">
        <v>644</v>
      </c>
      <c r="C481" s="24" t="str">
        <f>IF((MOD(I481,1)&gt;0),_xlfn.CONCAT("Diameter - ",TEXT(I481,"# ?/?''")),_xlfn.CONCAT("Diameter - ",TEXT(I481,"#''")))</f>
        <v>Diameter - 7 1/2''</v>
      </c>
      <c r="D481" s="27"/>
      <c r="E481" s="25">
        <v>185</v>
      </c>
      <c r="F481" s="21">
        <v>96.96</v>
      </c>
      <c r="G481" s="22">
        <f t="shared" si="35"/>
        <v>89.203199999999995</v>
      </c>
      <c r="H481" s="23">
        <f t="shared" si="36"/>
        <v>77.567999999999998</v>
      </c>
      <c r="I481" s="45">
        <v>7.5</v>
      </c>
    </row>
    <row r="482" spans="1:9">
      <c r="A482" s="19" t="s">
        <v>645</v>
      </c>
      <c r="B482" s="4" t="s">
        <v>646</v>
      </c>
      <c r="C482" s="24" t="str">
        <f t="shared" ref="C482:C484" si="37">IF((MOD(I482,1)&gt;0),_xlfn.CONCAT("Diameter - ",TEXT(I482,"# ?/?''")),_xlfn.CONCAT("Diameter - ",TEXT(I482,"#''")))</f>
        <v>Diameter - 7 1/2''</v>
      </c>
      <c r="D482" s="27"/>
      <c r="E482" s="25">
        <v>180</v>
      </c>
      <c r="F482" s="21">
        <v>70.010000000000005</v>
      </c>
      <c r="G482" s="22">
        <f t="shared" si="35"/>
        <v>64.409200000000013</v>
      </c>
      <c r="H482" s="23">
        <f t="shared" si="36"/>
        <v>56.00800000000001</v>
      </c>
      <c r="I482" s="45">
        <v>7.5</v>
      </c>
    </row>
    <row r="483" spans="1:9">
      <c r="A483" s="19" t="s">
        <v>647</v>
      </c>
      <c r="B483" s="4" t="s">
        <v>648</v>
      </c>
      <c r="C483" s="24" t="str">
        <f t="shared" si="37"/>
        <v>Diameter - 7 1/2''</v>
      </c>
      <c r="D483" s="27"/>
      <c r="E483" s="25">
        <v>366</v>
      </c>
      <c r="F483" s="21">
        <v>164.42</v>
      </c>
      <c r="G483" s="22">
        <f t="shared" si="35"/>
        <v>151.2664</v>
      </c>
      <c r="H483" s="23">
        <f t="shared" si="36"/>
        <v>131.536</v>
      </c>
      <c r="I483" s="45">
        <v>7.5</v>
      </c>
    </row>
    <row r="484" spans="1:9">
      <c r="A484" s="19" t="s">
        <v>649</v>
      </c>
      <c r="B484" s="4" t="s">
        <v>650</v>
      </c>
      <c r="C484" s="24" t="str">
        <f t="shared" si="37"/>
        <v>Diameter - 7 1/2''</v>
      </c>
      <c r="D484" s="27"/>
      <c r="E484" s="25">
        <v>628</v>
      </c>
      <c r="F484" s="21">
        <v>247.38</v>
      </c>
      <c r="G484" s="22">
        <f t="shared" si="35"/>
        <v>227.58960000000002</v>
      </c>
      <c r="H484" s="23">
        <f t="shared" si="36"/>
        <v>197.904</v>
      </c>
      <c r="I484" s="45">
        <v>7.5</v>
      </c>
    </row>
    <row r="485" spans="1:9">
      <c r="A485" s="19" t="s">
        <v>17</v>
      </c>
      <c r="C485" s="26"/>
      <c r="D485" s="27"/>
      <c r="E485" s="25"/>
      <c r="F485" s="21"/>
      <c r="G485" s="22" t="str">
        <f t="shared" si="35"/>
        <v xml:space="preserve"> </v>
      </c>
      <c r="H485" s="23" t="str">
        <f t="shared" si="36"/>
        <v xml:space="preserve"> </v>
      </c>
    </row>
    <row r="486" spans="1:9">
      <c r="A486" s="11" t="s">
        <v>651</v>
      </c>
      <c r="B486" s="11"/>
      <c r="C486" s="12"/>
      <c r="D486" s="32"/>
      <c r="E486" s="31"/>
      <c r="F486" s="21"/>
      <c r="G486" s="22" t="str">
        <f t="shared" si="35"/>
        <v xml:space="preserve"> </v>
      </c>
      <c r="H486" s="23" t="str">
        <f t="shared" si="36"/>
        <v xml:space="preserve"> </v>
      </c>
    </row>
    <row r="487" spans="1:9">
      <c r="A487" s="19" t="s">
        <v>17</v>
      </c>
      <c r="B487" s="20"/>
      <c r="C487" s="12"/>
      <c r="D487" s="32"/>
      <c r="E487" s="31"/>
      <c r="F487" s="21"/>
      <c r="G487" s="22" t="str">
        <f t="shared" si="35"/>
        <v xml:space="preserve"> </v>
      </c>
      <c r="H487" s="23" t="str">
        <f t="shared" si="36"/>
        <v xml:space="preserve"> </v>
      </c>
    </row>
    <row r="488" spans="1:9">
      <c r="A488" s="19" t="s">
        <v>652</v>
      </c>
      <c r="B488" s="35" t="s">
        <v>650</v>
      </c>
      <c r="C488" s="26"/>
      <c r="D488" s="27"/>
      <c r="E488" s="25">
        <v>1959</v>
      </c>
      <c r="F488" s="21">
        <v>427.64</v>
      </c>
      <c r="G488" s="22">
        <f t="shared" si="35"/>
        <v>393.42880000000002</v>
      </c>
      <c r="H488" s="23">
        <f t="shared" si="36"/>
        <v>342.11200000000002</v>
      </c>
    </row>
    <row r="489" spans="1:9">
      <c r="A489" s="19" t="s">
        <v>653</v>
      </c>
      <c r="B489" s="35" t="s">
        <v>644</v>
      </c>
      <c r="C489" s="26" t="s">
        <v>654</v>
      </c>
      <c r="D489" s="27"/>
      <c r="E489" s="25">
        <v>711</v>
      </c>
      <c r="F489" s="21">
        <v>147.35</v>
      </c>
      <c r="G489" s="22">
        <f t="shared" si="35"/>
        <v>135.56200000000001</v>
      </c>
      <c r="H489" s="23">
        <f t="shared" si="36"/>
        <v>117.88</v>
      </c>
    </row>
    <row r="490" spans="1:9">
      <c r="A490" s="19" t="s">
        <v>655</v>
      </c>
      <c r="B490" s="35" t="s">
        <v>656</v>
      </c>
      <c r="C490" s="26" t="s">
        <v>657</v>
      </c>
      <c r="D490" s="27"/>
      <c r="E490" s="25">
        <v>421</v>
      </c>
      <c r="F490" s="21">
        <v>20.22</v>
      </c>
      <c r="G490" s="22">
        <f t="shared" si="35"/>
        <v>18.602399999999999</v>
      </c>
      <c r="H490" s="23">
        <f t="shared" si="36"/>
        <v>16.175999999999998</v>
      </c>
    </row>
    <row r="491" spans="1:9">
      <c r="A491" s="19" t="s">
        <v>658</v>
      </c>
      <c r="B491" s="4" t="s">
        <v>659</v>
      </c>
      <c r="C491" s="26" t="s">
        <v>660</v>
      </c>
      <c r="D491" s="27" t="s">
        <v>3021</v>
      </c>
      <c r="E491" s="25">
        <v>225</v>
      </c>
      <c r="F491" s="21">
        <v>29.91</v>
      </c>
      <c r="G491" s="22">
        <f t="shared" si="35"/>
        <v>27.517200000000003</v>
      </c>
      <c r="H491" s="23">
        <f t="shared" si="36"/>
        <v>23.928000000000001</v>
      </c>
    </row>
    <row r="492" spans="1:9">
      <c r="A492" s="19" t="s">
        <v>661</v>
      </c>
      <c r="B492" s="4" t="s">
        <v>662</v>
      </c>
      <c r="C492" s="26" t="s">
        <v>171</v>
      </c>
      <c r="D492" s="27"/>
      <c r="E492" s="25">
        <v>28.5</v>
      </c>
      <c r="F492" s="21">
        <v>13.59</v>
      </c>
      <c r="G492" s="22">
        <f t="shared" si="35"/>
        <v>12.502800000000001</v>
      </c>
      <c r="H492" s="23">
        <f t="shared" si="36"/>
        <v>10.872</v>
      </c>
    </row>
    <row r="493" spans="1:9">
      <c r="A493" s="19" t="s">
        <v>17</v>
      </c>
      <c r="C493" s="26"/>
      <c r="D493" s="27"/>
      <c r="E493" s="25"/>
      <c r="F493" s="21"/>
      <c r="G493" s="22" t="str">
        <f t="shared" si="35"/>
        <v xml:space="preserve"> </v>
      </c>
      <c r="H493" s="23" t="str">
        <f t="shared" si="36"/>
        <v xml:space="preserve"> </v>
      </c>
    </row>
    <row r="494" spans="1:9">
      <c r="A494" s="11" t="s">
        <v>663</v>
      </c>
      <c r="B494" s="11"/>
      <c r="C494" s="26"/>
      <c r="D494" s="27"/>
      <c r="E494" s="25"/>
      <c r="F494" s="21"/>
      <c r="G494" s="22" t="str">
        <f t="shared" si="35"/>
        <v xml:space="preserve"> </v>
      </c>
      <c r="H494" s="23" t="str">
        <f t="shared" si="36"/>
        <v xml:space="preserve"> </v>
      </c>
    </row>
    <row r="495" spans="1:9">
      <c r="A495" s="19" t="s">
        <v>17</v>
      </c>
      <c r="B495" s="20"/>
      <c r="C495" s="26"/>
      <c r="D495" s="27"/>
      <c r="E495" s="25"/>
      <c r="F495" s="21"/>
      <c r="G495" s="22" t="str">
        <f t="shared" si="35"/>
        <v xml:space="preserve"> </v>
      </c>
      <c r="H495" s="23" t="str">
        <f t="shared" si="36"/>
        <v xml:space="preserve"> </v>
      </c>
    </row>
    <row r="496" spans="1:9">
      <c r="A496" s="19" t="s">
        <v>664</v>
      </c>
      <c r="B496" s="4" t="s">
        <v>665</v>
      </c>
      <c r="C496" s="26"/>
      <c r="D496" s="27"/>
      <c r="E496" s="25">
        <v>171</v>
      </c>
      <c r="F496" s="21">
        <v>38.06</v>
      </c>
      <c r="G496" s="22">
        <f t="shared" si="35"/>
        <v>35.0152</v>
      </c>
      <c r="H496" s="23">
        <f t="shared" si="36"/>
        <v>30.448000000000004</v>
      </c>
    </row>
    <row r="497" spans="1:9">
      <c r="A497" s="19" t="s">
        <v>666</v>
      </c>
      <c r="B497" s="4" t="s">
        <v>667</v>
      </c>
      <c r="C497" s="26"/>
      <c r="D497" s="27"/>
      <c r="E497" s="25">
        <v>49</v>
      </c>
      <c r="F497" s="21">
        <v>8.65</v>
      </c>
      <c r="G497" s="22">
        <f t="shared" si="35"/>
        <v>7.9580000000000011</v>
      </c>
      <c r="H497" s="23">
        <f t="shared" si="36"/>
        <v>6.9200000000000008</v>
      </c>
    </row>
    <row r="498" spans="1:9">
      <c r="A498" s="19" t="s">
        <v>668</v>
      </c>
      <c r="B498" s="4" t="s">
        <v>669</v>
      </c>
      <c r="C498" s="26" t="s">
        <v>670</v>
      </c>
      <c r="D498" s="27"/>
      <c r="E498" s="25">
        <v>47</v>
      </c>
      <c r="F498" s="21">
        <v>16.87</v>
      </c>
      <c r="G498" s="22">
        <f t="shared" si="35"/>
        <v>15.520400000000002</v>
      </c>
      <c r="H498" s="23">
        <f t="shared" si="36"/>
        <v>13.496000000000002</v>
      </c>
    </row>
    <row r="499" spans="1:9">
      <c r="A499" s="19" t="s">
        <v>671</v>
      </c>
      <c r="B499" s="4" t="s">
        <v>672</v>
      </c>
      <c r="C499" s="26"/>
      <c r="D499" s="27"/>
      <c r="E499" s="25">
        <v>75</v>
      </c>
      <c r="F499" s="21">
        <v>14.5</v>
      </c>
      <c r="G499" s="22">
        <f t="shared" si="35"/>
        <v>13.34</v>
      </c>
      <c r="H499" s="23">
        <f t="shared" si="36"/>
        <v>11.600000000000001</v>
      </c>
    </row>
    <row r="500" spans="1:9">
      <c r="A500" s="19" t="s">
        <v>673</v>
      </c>
      <c r="B500" s="4" t="s">
        <v>674</v>
      </c>
      <c r="C500" s="24" t="str">
        <f>IF((MOD(I500,1)&gt;0),_xlfn.CONCAT("Diameter - ",TEXT(I500,"# ?/?''")),_xlfn.CONCAT("Diameter - ",TEXT(I500,"#''")))</f>
        <v>Diameter -  3/8''</v>
      </c>
      <c r="D500" s="27"/>
      <c r="E500" s="25">
        <v>3.6</v>
      </c>
      <c r="F500" s="21">
        <v>0.33</v>
      </c>
      <c r="G500" s="22">
        <f t="shared" si="35"/>
        <v>0.30360000000000004</v>
      </c>
      <c r="H500" s="23">
        <f t="shared" si="36"/>
        <v>0.26400000000000001</v>
      </c>
      <c r="I500" s="45">
        <v>0.375</v>
      </c>
    </row>
    <row r="501" spans="1:9">
      <c r="A501" s="19" t="s">
        <v>17</v>
      </c>
      <c r="B501" s="35"/>
      <c r="C501" s="26"/>
      <c r="D501" s="27"/>
      <c r="E501" s="25"/>
      <c r="F501" s="21"/>
      <c r="G501" s="22" t="str">
        <f t="shared" si="35"/>
        <v xml:space="preserve"> </v>
      </c>
      <c r="H501" s="23" t="str">
        <f t="shared" si="36"/>
        <v xml:space="preserve"> </v>
      </c>
    </row>
    <row r="502" spans="1:9">
      <c r="A502" s="19" t="s">
        <v>675</v>
      </c>
      <c r="B502" s="35" t="s">
        <v>676</v>
      </c>
      <c r="C502" s="26"/>
      <c r="D502" s="27"/>
      <c r="E502" s="25">
        <v>17.100000000000001</v>
      </c>
      <c r="F502" s="21">
        <v>8.08</v>
      </c>
      <c r="G502" s="22">
        <f t="shared" si="35"/>
        <v>7.4336000000000002</v>
      </c>
      <c r="H502" s="23">
        <f t="shared" si="36"/>
        <v>6.4640000000000004</v>
      </c>
    </row>
    <row r="503" spans="1:9">
      <c r="A503" s="19" t="s">
        <v>677</v>
      </c>
      <c r="B503" s="4" t="s">
        <v>678</v>
      </c>
      <c r="C503" s="26"/>
      <c r="D503" s="27"/>
      <c r="E503" s="25">
        <v>6.5</v>
      </c>
      <c r="F503" s="21">
        <v>2.86</v>
      </c>
      <c r="G503" s="22">
        <f t="shared" si="35"/>
        <v>2.6312000000000002</v>
      </c>
      <c r="H503" s="23">
        <f t="shared" si="36"/>
        <v>2.2879999999999998</v>
      </c>
    </row>
    <row r="504" spans="1:9">
      <c r="A504" s="19" t="s">
        <v>679</v>
      </c>
      <c r="B504" s="4" t="s">
        <v>680</v>
      </c>
      <c r="C504" s="26"/>
      <c r="D504" s="27"/>
      <c r="E504" s="25">
        <v>2.4</v>
      </c>
      <c r="F504" s="21">
        <v>4.87</v>
      </c>
      <c r="G504" s="22">
        <f t="shared" si="35"/>
        <v>4.4804000000000004</v>
      </c>
      <c r="H504" s="23">
        <f t="shared" si="36"/>
        <v>3.8960000000000004</v>
      </c>
    </row>
    <row r="505" spans="1:9">
      <c r="A505" s="19" t="s">
        <v>17</v>
      </c>
      <c r="C505" s="26"/>
      <c r="D505" s="27"/>
      <c r="E505" s="25"/>
      <c r="F505" s="21"/>
      <c r="G505" s="22" t="str">
        <f t="shared" si="35"/>
        <v xml:space="preserve"> </v>
      </c>
      <c r="H505" s="23" t="str">
        <f t="shared" si="36"/>
        <v xml:space="preserve"> </v>
      </c>
    </row>
    <row r="506" spans="1:9">
      <c r="A506" s="19" t="s">
        <v>681</v>
      </c>
      <c r="B506" s="35" t="s">
        <v>682</v>
      </c>
      <c r="C506" s="26"/>
      <c r="D506" s="27"/>
      <c r="E506" s="25">
        <v>3.6</v>
      </c>
      <c r="F506" s="21">
        <v>2.68</v>
      </c>
      <c r="G506" s="22">
        <f t="shared" si="35"/>
        <v>2.4656000000000002</v>
      </c>
      <c r="H506" s="23">
        <f t="shared" si="36"/>
        <v>2.1440000000000001</v>
      </c>
    </row>
    <row r="507" spans="1:9">
      <c r="A507" s="19" t="s">
        <v>17</v>
      </c>
      <c r="B507" s="35"/>
      <c r="C507" s="26"/>
      <c r="D507" s="27"/>
      <c r="E507" s="25"/>
      <c r="F507" s="21"/>
      <c r="G507" s="22" t="str">
        <f t="shared" si="35"/>
        <v xml:space="preserve"> </v>
      </c>
      <c r="H507" s="23" t="str">
        <f t="shared" si="36"/>
        <v xml:space="preserve"> </v>
      </c>
    </row>
    <row r="508" spans="1:9">
      <c r="A508" s="19" t="s">
        <v>683</v>
      </c>
      <c r="B508" s="4" t="s">
        <v>684</v>
      </c>
      <c r="C508" s="26"/>
      <c r="D508" s="27"/>
      <c r="E508" s="25">
        <v>0.45</v>
      </c>
      <c r="F508" s="21">
        <v>0.33</v>
      </c>
      <c r="G508" s="22">
        <f t="shared" si="35"/>
        <v>0.30360000000000004</v>
      </c>
      <c r="H508" s="23">
        <f t="shared" si="36"/>
        <v>0.26400000000000001</v>
      </c>
    </row>
    <row r="509" spans="1:9">
      <c r="A509" s="19" t="s">
        <v>17</v>
      </c>
      <c r="C509" s="26"/>
      <c r="D509" s="27"/>
      <c r="E509" s="25"/>
      <c r="F509" s="21"/>
      <c r="G509" s="22" t="str">
        <f t="shared" si="35"/>
        <v xml:space="preserve"> </v>
      </c>
      <c r="H509" s="23" t="str">
        <f t="shared" si="36"/>
        <v xml:space="preserve"> </v>
      </c>
    </row>
    <row r="510" spans="1:9">
      <c r="A510" s="11" t="s">
        <v>685</v>
      </c>
      <c r="B510" s="11"/>
      <c r="C510" s="12"/>
      <c r="D510" s="32"/>
      <c r="E510" s="31"/>
      <c r="F510" s="21"/>
      <c r="G510" s="22" t="str">
        <f t="shared" si="35"/>
        <v xml:space="preserve"> </v>
      </c>
      <c r="H510" s="23" t="str">
        <f t="shared" si="36"/>
        <v xml:space="preserve"> </v>
      </c>
    </row>
    <row r="511" spans="1:9">
      <c r="A511" s="19" t="s">
        <v>17</v>
      </c>
      <c r="B511" s="20"/>
      <c r="C511" s="12"/>
      <c r="D511" s="32"/>
      <c r="E511" s="31"/>
      <c r="F511" s="21"/>
      <c r="G511" s="22" t="str">
        <f t="shared" si="35"/>
        <v xml:space="preserve"> </v>
      </c>
      <c r="H511" s="23" t="str">
        <f t="shared" si="36"/>
        <v xml:space="preserve"> </v>
      </c>
    </row>
    <row r="512" spans="1:9">
      <c r="A512" s="19" t="s">
        <v>686</v>
      </c>
      <c r="B512" s="4" t="s">
        <v>505</v>
      </c>
      <c r="C512" s="26"/>
      <c r="D512" s="27"/>
      <c r="E512" s="25">
        <v>51</v>
      </c>
      <c r="F512" s="21">
        <v>6</v>
      </c>
      <c r="G512" s="22">
        <f t="shared" si="35"/>
        <v>5.5200000000000005</v>
      </c>
      <c r="H512" s="23">
        <f t="shared" si="36"/>
        <v>4.8000000000000007</v>
      </c>
    </row>
    <row r="513" spans="1:9">
      <c r="A513" s="19" t="s">
        <v>687</v>
      </c>
      <c r="B513" s="4" t="s">
        <v>507</v>
      </c>
      <c r="C513" s="26"/>
      <c r="D513" s="27"/>
      <c r="E513" s="25">
        <v>30</v>
      </c>
      <c r="F513" s="21">
        <v>4.6399999999999997</v>
      </c>
      <c r="G513" s="22">
        <f t="shared" si="35"/>
        <v>4.2687999999999997</v>
      </c>
      <c r="H513" s="23">
        <f t="shared" si="36"/>
        <v>3.7119999999999997</v>
      </c>
    </row>
    <row r="514" spans="1:9">
      <c r="A514" s="19" t="s">
        <v>688</v>
      </c>
      <c r="B514" s="35" t="s">
        <v>689</v>
      </c>
      <c r="C514" s="26"/>
      <c r="D514" s="30"/>
      <c r="E514" s="25">
        <v>4.7</v>
      </c>
      <c r="F514" s="21">
        <v>2.84</v>
      </c>
      <c r="G514" s="22">
        <f t="shared" si="35"/>
        <v>2.6128</v>
      </c>
      <c r="H514" s="23">
        <f t="shared" si="36"/>
        <v>2.2719999999999998</v>
      </c>
    </row>
    <row r="515" spans="1:9">
      <c r="A515" s="19" t="s">
        <v>17</v>
      </c>
      <c r="B515" s="35"/>
      <c r="C515" s="26"/>
      <c r="D515" s="30"/>
      <c r="E515" s="25"/>
      <c r="F515" s="21"/>
      <c r="G515" s="22" t="str">
        <f t="shared" si="35"/>
        <v xml:space="preserve"> </v>
      </c>
      <c r="H515" s="23" t="str">
        <f t="shared" si="36"/>
        <v xml:space="preserve"> </v>
      </c>
    </row>
    <row r="516" spans="1:9">
      <c r="A516" s="11" t="s">
        <v>690</v>
      </c>
      <c r="B516" s="11"/>
      <c r="C516" s="12" t="s">
        <v>136</v>
      </c>
      <c r="D516" s="13" t="s">
        <v>107</v>
      </c>
      <c r="E516" s="31"/>
      <c r="F516" s="21"/>
      <c r="G516" s="22" t="str">
        <f t="shared" si="35"/>
        <v xml:space="preserve"> </v>
      </c>
      <c r="H516" s="23" t="str">
        <f t="shared" si="36"/>
        <v xml:space="preserve"> </v>
      </c>
    </row>
    <row r="517" spans="1:9">
      <c r="A517" s="19" t="s">
        <v>17</v>
      </c>
      <c r="B517" s="20"/>
      <c r="C517" s="12"/>
      <c r="D517" s="13"/>
      <c r="E517" s="31"/>
      <c r="F517" s="21"/>
      <c r="G517" s="22" t="str">
        <f t="shared" si="35"/>
        <v xml:space="preserve"> </v>
      </c>
      <c r="H517" s="23" t="str">
        <f t="shared" si="36"/>
        <v xml:space="preserve"> </v>
      </c>
    </row>
    <row r="518" spans="1:9">
      <c r="A518" s="19" t="s">
        <v>691</v>
      </c>
      <c r="B518" s="4" t="s">
        <v>692</v>
      </c>
      <c r="C518" s="26" t="s">
        <v>693</v>
      </c>
      <c r="D518" s="27" t="s">
        <v>694</v>
      </c>
      <c r="E518" s="25">
        <v>29</v>
      </c>
      <c r="F518" s="21">
        <v>51.42</v>
      </c>
      <c r="G518" s="22">
        <f t="shared" ref="G518:G581" si="38">IF(ISBLANK(F518)," ",F518*$G$3)</f>
        <v>47.306400000000004</v>
      </c>
      <c r="H518" s="23">
        <f t="shared" ref="H518:H581" si="39">IF(ISBLANK(F518)," ",F518*$H$3)</f>
        <v>41.136000000000003</v>
      </c>
    </row>
    <row r="519" spans="1:9">
      <c r="A519" s="19" t="s">
        <v>17</v>
      </c>
      <c r="C519" s="26"/>
      <c r="D519" s="27"/>
      <c r="E519" s="25"/>
      <c r="F519" s="21"/>
      <c r="G519" s="22" t="str">
        <f t="shared" si="38"/>
        <v xml:space="preserve"> </v>
      </c>
      <c r="H519" s="23" t="str">
        <f t="shared" si="39"/>
        <v xml:space="preserve"> </v>
      </c>
    </row>
    <row r="520" spans="1:9">
      <c r="A520" s="11" t="s">
        <v>695</v>
      </c>
      <c r="B520" s="11"/>
      <c r="C520" s="12"/>
      <c r="D520" s="13"/>
      <c r="E520" s="31"/>
      <c r="F520" s="21"/>
      <c r="G520" s="22" t="str">
        <f t="shared" si="38"/>
        <v xml:space="preserve"> </v>
      </c>
      <c r="H520" s="23" t="str">
        <f t="shared" si="39"/>
        <v xml:space="preserve"> </v>
      </c>
    </row>
    <row r="521" spans="1:9">
      <c r="A521" s="19" t="s">
        <v>17</v>
      </c>
      <c r="B521" s="20"/>
      <c r="C521" s="12"/>
      <c r="D521" s="13"/>
      <c r="E521" s="31"/>
      <c r="F521" s="21"/>
      <c r="G521" s="22" t="str">
        <f t="shared" si="38"/>
        <v xml:space="preserve"> </v>
      </c>
      <c r="H521" s="23" t="str">
        <f t="shared" si="39"/>
        <v xml:space="preserve"> </v>
      </c>
    </row>
    <row r="522" spans="1:9">
      <c r="A522" s="19" t="s">
        <v>696</v>
      </c>
      <c r="B522" s="4" t="s">
        <v>507</v>
      </c>
      <c r="C522" s="26"/>
      <c r="D522" s="27"/>
      <c r="E522" s="25">
        <v>9.5</v>
      </c>
      <c r="F522" s="21">
        <v>6.1</v>
      </c>
      <c r="G522" s="22">
        <f t="shared" si="38"/>
        <v>5.6120000000000001</v>
      </c>
      <c r="H522" s="23">
        <f t="shared" si="39"/>
        <v>4.88</v>
      </c>
    </row>
    <row r="523" spans="1:9">
      <c r="A523" s="19" t="s">
        <v>697</v>
      </c>
      <c r="B523" s="4" t="s">
        <v>505</v>
      </c>
      <c r="C523" s="26"/>
      <c r="D523" s="27"/>
      <c r="E523" s="25">
        <v>16.600000000000001</v>
      </c>
      <c r="F523" s="21">
        <v>21.87</v>
      </c>
      <c r="G523" s="22">
        <f t="shared" si="38"/>
        <v>20.1204</v>
      </c>
      <c r="H523" s="23">
        <f t="shared" si="39"/>
        <v>17.496000000000002</v>
      </c>
    </row>
    <row r="524" spans="1:9">
      <c r="A524" s="19" t="s">
        <v>17</v>
      </c>
      <c r="C524" s="26"/>
      <c r="D524" s="27"/>
      <c r="E524" s="25"/>
      <c r="F524" s="21"/>
      <c r="G524" s="22" t="str">
        <f t="shared" si="38"/>
        <v xml:space="preserve"> </v>
      </c>
      <c r="H524" s="23" t="str">
        <f t="shared" si="39"/>
        <v xml:space="preserve"> </v>
      </c>
    </row>
    <row r="525" spans="1:9">
      <c r="A525" s="11" t="s">
        <v>698</v>
      </c>
      <c r="B525" s="11"/>
      <c r="C525" s="12"/>
      <c r="D525" s="13"/>
      <c r="E525" s="31"/>
      <c r="F525" s="21"/>
      <c r="G525" s="22" t="str">
        <f t="shared" si="38"/>
        <v xml:space="preserve"> </v>
      </c>
      <c r="H525" s="23" t="str">
        <f t="shared" si="39"/>
        <v xml:space="preserve"> </v>
      </c>
    </row>
    <row r="526" spans="1:9">
      <c r="A526" s="19" t="s">
        <v>17</v>
      </c>
      <c r="B526" s="20"/>
      <c r="C526" s="12"/>
      <c r="D526" s="13"/>
      <c r="E526" s="31"/>
      <c r="F526" s="21"/>
      <c r="G526" s="22" t="str">
        <f t="shared" si="38"/>
        <v xml:space="preserve"> </v>
      </c>
      <c r="H526" s="23" t="str">
        <f t="shared" si="39"/>
        <v xml:space="preserve"> </v>
      </c>
    </row>
    <row r="527" spans="1:9">
      <c r="A527" s="19" t="s">
        <v>699</v>
      </c>
      <c r="B527" s="4" t="s">
        <v>700</v>
      </c>
      <c r="C527" s="24" t="str">
        <f t="shared" ref="C527:C532" si="40">IF((MOD(I527,1)&gt;0),_xlfn.CONCAT("Circum - ",TEXT(I527,"# ?/?''")),_xlfn.CONCAT("Circum - ",TEXT(I527,"#''")))</f>
        <v>Circum - 2 1/2''</v>
      </c>
      <c r="D527" s="27"/>
      <c r="E527" s="25">
        <v>0.3</v>
      </c>
      <c r="F527" s="21">
        <v>0.33</v>
      </c>
      <c r="G527" s="22">
        <f t="shared" si="38"/>
        <v>0.30360000000000004</v>
      </c>
      <c r="H527" s="23">
        <f t="shared" si="39"/>
        <v>0.26400000000000001</v>
      </c>
      <c r="I527" s="49">
        <v>2.5</v>
      </c>
    </row>
    <row r="528" spans="1:9">
      <c r="A528" s="19" t="s">
        <v>701</v>
      </c>
      <c r="B528" s="4" t="s">
        <v>700</v>
      </c>
      <c r="C528" s="24" t="str">
        <f t="shared" si="40"/>
        <v>Circum - 6''</v>
      </c>
      <c r="D528" s="27"/>
      <c r="E528" s="25">
        <v>0.8</v>
      </c>
      <c r="F528" s="21">
        <v>0.68</v>
      </c>
      <c r="G528" s="22">
        <f t="shared" si="38"/>
        <v>0.62560000000000004</v>
      </c>
      <c r="H528" s="23">
        <f t="shared" si="39"/>
        <v>0.54400000000000004</v>
      </c>
      <c r="I528" s="50">
        <v>6</v>
      </c>
    </row>
    <row r="529" spans="1:9">
      <c r="A529" s="19" t="s">
        <v>702</v>
      </c>
      <c r="B529" s="4" t="s">
        <v>700</v>
      </c>
      <c r="C529" s="24" t="str">
        <f t="shared" si="40"/>
        <v>Circum - 10''</v>
      </c>
      <c r="D529" s="27"/>
      <c r="E529" s="25">
        <v>1.35</v>
      </c>
      <c r="F529" s="21">
        <v>1.52</v>
      </c>
      <c r="G529" s="22">
        <f t="shared" si="38"/>
        <v>1.3984000000000001</v>
      </c>
      <c r="H529" s="23">
        <f t="shared" si="39"/>
        <v>1.2160000000000002</v>
      </c>
      <c r="I529" s="50">
        <v>10</v>
      </c>
    </row>
    <row r="530" spans="1:9">
      <c r="A530" s="19" t="s">
        <v>703</v>
      </c>
      <c r="B530" s="35" t="s">
        <v>704</v>
      </c>
      <c r="C530" s="24" t="str">
        <f t="shared" si="40"/>
        <v>Circum - 10''</v>
      </c>
      <c r="D530" s="30"/>
      <c r="E530" s="25">
        <v>2.5</v>
      </c>
      <c r="F530" s="21">
        <v>2.76</v>
      </c>
      <c r="G530" s="22">
        <f t="shared" si="38"/>
        <v>2.5392000000000001</v>
      </c>
      <c r="H530" s="23">
        <f t="shared" si="39"/>
        <v>2.2079999999999997</v>
      </c>
      <c r="I530" s="50">
        <v>10</v>
      </c>
    </row>
    <row r="531" spans="1:9">
      <c r="A531" s="19" t="s">
        <v>705</v>
      </c>
      <c r="B531" s="4" t="s">
        <v>704</v>
      </c>
      <c r="C531" s="24" t="str">
        <f t="shared" si="40"/>
        <v>Circum - 15''</v>
      </c>
      <c r="D531" s="27"/>
      <c r="E531" s="25">
        <v>4</v>
      </c>
      <c r="F531" s="21">
        <v>3.46</v>
      </c>
      <c r="G531" s="22">
        <f t="shared" si="38"/>
        <v>3.1832000000000003</v>
      </c>
      <c r="H531" s="23">
        <f t="shared" si="39"/>
        <v>2.7680000000000002</v>
      </c>
      <c r="I531" s="50">
        <v>15</v>
      </c>
    </row>
    <row r="532" spans="1:9">
      <c r="A532" s="19" t="s">
        <v>706</v>
      </c>
      <c r="B532" s="4" t="s">
        <v>704</v>
      </c>
      <c r="C532" s="24" t="str">
        <f t="shared" si="40"/>
        <v>Circum - 20''</v>
      </c>
      <c r="D532" s="27"/>
      <c r="E532" s="25">
        <v>5</v>
      </c>
      <c r="F532" s="21">
        <v>4.1500000000000004</v>
      </c>
      <c r="G532" s="22">
        <f t="shared" si="38"/>
        <v>3.8180000000000005</v>
      </c>
      <c r="H532" s="23">
        <f t="shared" si="39"/>
        <v>3.3200000000000003</v>
      </c>
      <c r="I532" s="50">
        <v>20</v>
      </c>
    </row>
    <row r="533" spans="1:9">
      <c r="A533" s="19" t="s">
        <v>707</v>
      </c>
      <c r="B533" s="4" t="s">
        <v>708</v>
      </c>
      <c r="C533" s="24" t="str">
        <f>IF((MOD(I533,1)&gt;0),_xlfn.CONCAT("Dia - ",TEXT(I533,"# ?/?''")),_xlfn.CONCAT("Dia - ",TEXT(I533,"#''")))</f>
        <v>Dia - 2 1/2''</v>
      </c>
      <c r="D533" s="27" t="s">
        <v>709</v>
      </c>
      <c r="E533" s="25">
        <v>16.5</v>
      </c>
      <c r="F533" s="21">
        <v>4.95</v>
      </c>
      <c r="G533" s="22">
        <f t="shared" si="38"/>
        <v>4.5540000000000003</v>
      </c>
      <c r="H533" s="23">
        <f t="shared" si="39"/>
        <v>3.9600000000000004</v>
      </c>
      <c r="I533" s="45">
        <v>2.5</v>
      </c>
    </row>
    <row r="534" spans="1:9">
      <c r="A534" s="19" t="s">
        <v>710</v>
      </c>
      <c r="B534" s="4" t="s">
        <v>711</v>
      </c>
      <c r="C534" s="26"/>
      <c r="D534" s="27"/>
      <c r="E534" s="25">
        <v>5.9</v>
      </c>
      <c r="F534" s="21">
        <v>1.4</v>
      </c>
      <c r="G534" s="22">
        <f t="shared" si="38"/>
        <v>1.288</v>
      </c>
      <c r="H534" s="23">
        <f t="shared" si="39"/>
        <v>1.1199999999999999</v>
      </c>
    </row>
    <row r="535" spans="1:9">
      <c r="A535" s="19" t="s">
        <v>712</v>
      </c>
      <c r="B535" s="4" t="s">
        <v>708</v>
      </c>
      <c r="C535" s="24" t="str">
        <f>IF((MOD(I535,1)&gt;0),_xlfn.CONCAT("Dia - ",TEXT(I535,"# ?/?''")),_xlfn.CONCAT("Dia - ",TEXT(I535,"#''")))</f>
        <v>Dia - 4 1/2''</v>
      </c>
      <c r="D535" s="27" t="s">
        <v>709</v>
      </c>
      <c r="E535" s="25">
        <v>68</v>
      </c>
      <c r="F535" s="21">
        <v>18.87</v>
      </c>
      <c r="G535" s="22">
        <f t="shared" si="38"/>
        <v>17.360400000000002</v>
      </c>
      <c r="H535" s="23">
        <f t="shared" si="39"/>
        <v>15.096000000000002</v>
      </c>
      <c r="I535" s="45">
        <v>4.5</v>
      </c>
    </row>
    <row r="536" spans="1:9">
      <c r="A536" s="19" t="s">
        <v>17</v>
      </c>
      <c r="C536" s="26"/>
      <c r="D536" s="27"/>
      <c r="E536" s="25"/>
      <c r="F536" s="21"/>
      <c r="G536" s="22" t="str">
        <f t="shared" si="38"/>
        <v xml:space="preserve"> </v>
      </c>
      <c r="H536" s="23" t="str">
        <f t="shared" si="39"/>
        <v xml:space="preserve"> </v>
      </c>
    </row>
    <row r="537" spans="1:9">
      <c r="A537" s="11" t="s">
        <v>713</v>
      </c>
      <c r="B537" s="11"/>
      <c r="C537" s="12" t="s">
        <v>259</v>
      </c>
      <c r="D537" s="32" t="s">
        <v>9</v>
      </c>
      <c r="E537" s="31"/>
      <c r="F537" s="21"/>
      <c r="G537" s="22" t="str">
        <f t="shared" si="38"/>
        <v xml:space="preserve"> </v>
      </c>
      <c r="H537" s="23" t="str">
        <f t="shared" si="39"/>
        <v xml:space="preserve"> </v>
      </c>
    </row>
    <row r="538" spans="1:9">
      <c r="A538" s="19" t="s">
        <v>17</v>
      </c>
      <c r="B538" s="20"/>
      <c r="C538" s="12"/>
      <c r="D538" s="32"/>
      <c r="E538" s="31"/>
      <c r="F538" s="21"/>
      <c r="G538" s="22" t="str">
        <f t="shared" si="38"/>
        <v xml:space="preserve"> </v>
      </c>
      <c r="H538" s="23" t="str">
        <f t="shared" si="39"/>
        <v xml:space="preserve"> </v>
      </c>
    </row>
    <row r="539" spans="1:9">
      <c r="A539" s="19" t="s">
        <v>714</v>
      </c>
      <c r="B539" s="4" t="s">
        <v>715</v>
      </c>
      <c r="C539" s="26" t="str">
        <f t="shared" ref="C539:C544" si="41">_xlfn.CONCAT("Size - ",I539)</f>
        <v>Size - 1 1/2" x 2 1/2"</v>
      </c>
      <c r="D539" s="27" t="s">
        <v>716</v>
      </c>
      <c r="E539" s="25">
        <v>4.3</v>
      </c>
      <c r="F539" s="21">
        <v>1.01</v>
      </c>
      <c r="G539" s="22">
        <f t="shared" si="38"/>
        <v>0.92920000000000003</v>
      </c>
      <c r="H539" s="23">
        <f t="shared" si="39"/>
        <v>0.80800000000000005</v>
      </c>
      <c r="I539" s="26" t="s">
        <v>717</v>
      </c>
    </row>
    <row r="540" spans="1:9">
      <c r="A540" s="19" t="s">
        <v>718</v>
      </c>
      <c r="B540" s="4" t="s">
        <v>715</v>
      </c>
      <c r="C540" s="26" t="str">
        <f t="shared" si="41"/>
        <v>Size - 2 1/2" x 2 1/2"</v>
      </c>
      <c r="D540" s="27" t="s">
        <v>370</v>
      </c>
      <c r="E540" s="25">
        <v>6.9</v>
      </c>
      <c r="F540" s="21">
        <v>1.17</v>
      </c>
      <c r="G540" s="22">
        <f t="shared" si="38"/>
        <v>1.0764</v>
      </c>
      <c r="H540" s="23">
        <f t="shared" si="39"/>
        <v>0.93599999999999994</v>
      </c>
      <c r="I540" s="26" t="s">
        <v>371</v>
      </c>
    </row>
    <row r="541" spans="1:9">
      <c r="A541" s="19" t="s">
        <v>719</v>
      </c>
      <c r="B541" s="4" t="s">
        <v>715</v>
      </c>
      <c r="C541" s="26" t="str">
        <f t="shared" si="41"/>
        <v>Size - 2 1/2" x 3 1/2"</v>
      </c>
      <c r="D541" s="27" t="s">
        <v>720</v>
      </c>
      <c r="E541" s="25">
        <v>9.6999999999999993</v>
      </c>
      <c r="F541" s="21">
        <v>2.0299999999999998</v>
      </c>
      <c r="G541" s="22">
        <f t="shared" si="38"/>
        <v>1.8675999999999999</v>
      </c>
      <c r="H541" s="23">
        <f t="shared" si="39"/>
        <v>1.6239999999999999</v>
      </c>
      <c r="I541" s="26" t="s">
        <v>721</v>
      </c>
    </row>
    <row r="542" spans="1:9">
      <c r="A542" s="19" t="s">
        <v>722</v>
      </c>
      <c r="B542" s="4" t="s">
        <v>715</v>
      </c>
      <c r="C542" s="26" t="str">
        <f t="shared" si="41"/>
        <v>Size - 2 1/2" x 4 1/2"</v>
      </c>
      <c r="D542" s="27" t="s">
        <v>301</v>
      </c>
      <c r="E542" s="25">
        <v>12.3</v>
      </c>
      <c r="F542" s="21">
        <v>2.46</v>
      </c>
      <c r="G542" s="22">
        <f t="shared" si="38"/>
        <v>2.2631999999999999</v>
      </c>
      <c r="H542" s="23">
        <f t="shared" si="39"/>
        <v>1.968</v>
      </c>
      <c r="I542" s="26" t="s">
        <v>302</v>
      </c>
    </row>
    <row r="543" spans="1:9">
      <c r="A543" s="19" t="s">
        <v>723</v>
      </c>
      <c r="B543" s="4" t="s">
        <v>715</v>
      </c>
      <c r="C543" s="26" t="str">
        <f t="shared" si="41"/>
        <v>Size - 1 1/2" x 5 1/2"</v>
      </c>
      <c r="D543" s="27" t="s">
        <v>724</v>
      </c>
      <c r="E543" s="25">
        <v>9.6999999999999993</v>
      </c>
      <c r="F543" s="21">
        <v>2.0299999999999998</v>
      </c>
      <c r="G543" s="22">
        <f t="shared" si="38"/>
        <v>1.8675999999999999</v>
      </c>
      <c r="H543" s="23">
        <f t="shared" si="39"/>
        <v>1.6239999999999999</v>
      </c>
      <c r="I543" s="26" t="s">
        <v>725</v>
      </c>
    </row>
    <row r="544" spans="1:9">
      <c r="A544" s="19" t="s">
        <v>726</v>
      </c>
      <c r="B544" s="4" t="s">
        <v>715</v>
      </c>
      <c r="C544" s="26" t="str">
        <f t="shared" si="41"/>
        <v>Size - 2 1/2" x 5 1/2"</v>
      </c>
      <c r="D544" s="27" t="s">
        <v>367</v>
      </c>
      <c r="E544" s="25">
        <v>16.5</v>
      </c>
      <c r="F544" s="21">
        <v>2.78</v>
      </c>
      <c r="G544" s="22">
        <f t="shared" si="38"/>
        <v>2.5575999999999999</v>
      </c>
      <c r="H544" s="23">
        <f t="shared" si="39"/>
        <v>2.2239999999999998</v>
      </c>
      <c r="I544" s="26" t="s">
        <v>368</v>
      </c>
    </row>
    <row r="545" spans="1:9">
      <c r="A545" s="19" t="s">
        <v>17</v>
      </c>
      <c r="C545" s="26"/>
      <c r="D545" s="27"/>
      <c r="E545" s="25"/>
      <c r="F545" s="21"/>
      <c r="G545" s="22" t="str">
        <f t="shared" si="38"/>
        <v xml:space="preserve"> </v>
      </c>
      <c r="H545" s="23" t="str">
        <f t="shared" si="39"/>
        <v xml:space="preserve"> </v>
      </c>
    </row>
    <row r="546" spans="1:9">
      <c r="A546" s="11" t="s">
        <v>727</v>
      </c>
      <c r="B546" s="11"/>
      <c r="C546" s="12"/>
      <c r="D546" s="32"/>
      <c r="E546" s="31"/>
      <c r="F546" s="21"/>
      <c r="G546" s="22" t="str">
        <f t="shared" si="38"/>
        <v xml:space="preserve"> </v>
      </c>
      <c r="H546" s="23" t="str">
        <f t="shared" si="39"/>
        <v xml:space="preserve"> </v>
      </c>
    </row>
    <row r="547" spans="1:9">
      <c r="A547" s="19" t="s">
        <v>17</v>
      </c>
      <c r="B547" s="20"/>
      <c r="C547" s="12"/>
      <c r="D547" s="32"/>
      <c r="E547" s="31"/>
      <c r="F547" s="21"/>
      <c r="G547" s="22" t="str">
        <f t="shared" si="38"/>
        <v xml:space="preserve"> </v>
      </c>
      <c r="H547" s="23" t="str">
        <f t="shared" si="39"/>
        <v xml:space="preserve"> </v>
      </c>
    </row>
    <row r="548" spans="1:9">
      <c r="A548" s="19" t="s">
        <v>728</v>
      </c>
      <c r="B548" s="4" t="s">
        <v>715</v>
      </c>
      <c r="C548" s="26" t="str">
        <f t="shared" ref="C548:C553" si="42">_xlfn.CONCAT("Size - ",I548)</f>
        <v>Size - 1 1/2" x 2 1/2"</v>
      </c>
      <c r="D548" s="27" t="s">
        <v>716</v>
      </c>
      <c r="E548" s="25">
        <v>1.5</v>
      </c>
      <c r="F548" s="21">
        <v>0.65</v>
      </c>
      <c r="G548" s="22">
        <f t="shared" si="38"/>
        <v>0.59800000000000009</v>
      </c>
      <c r="H548" s="23">
        <f t="shared" si="39"/>
        <v>0.52</v>
      </c>
      <c r="I548" s="26" t="s">
        <v>717</v>
      </c>
    </row>
    <row r="549" spans="1:9">
      <c r="A549" s="19" t="s">
        <v>729</v>
      </c>
      <c r="B549" s="4" t="s">
        <v>715</v>
      </c>
      <c r="C549" s="26" t="str">
        <f t="shared" si="42"/>
        <v>Size - 2 1/2" x 2 1/2"</v>
      </c>
      <c r="D549" s="27" t="s">
        <v>370</v>
      </c>
      <c r="E549" s="25">
        <v>2.7</v>
      </c>
      <c r="F549" s="21">
        <v>0.86</v>
      </c>
      <c r="G549" s="22">
        <f t="shared" si="38"/>
        <v>0.79120000000000001</v>
      </c>
      <c r="H549" s="23">
        <f t="shared" si="39"/>
        <v>0.68800000000000006</v>
      </c>
      <c r="I549" s="26" t="s">
        <v>371</v>
      </c>
    </row>
    <row r="550" spans="1:9">
      <c r="A550" s="19" t="s">
        <v>730</v>
      </c>
      <c r="B550" s="4" t="s">
        <v>715</v>
      </c>
      <c r="C550" s="26" t="str">
        <f t="shared" si="42"/>
        <v>Size - 2 1/2" x 3 1/2"</v>
      </c>
      <c r="D550" s="27" t="s">
        <v>720</v>
      </c>
      <c r="E550" s="25">
        <v>3.9</v>
      </c>
      <c r="F550" s="21">
        <v>1.25</v>
      </c>
      <c r="G550" s="22">
        <f t="shared" si="38"/>
        <v>1.1500000000000001</v>
      </c>
      <c r="H550" s="23">
        <f t="shared" si="39"/>
        <v>1</v>
      </c>
      <c r="I550" s="26" t="s">
        <v>721</v>
      </c>
    </row>
    <row r="551" spans="1:9">
      <c r="A551" s="19" t="s">
        <v>731</v>
      </c>
      <c r="B551" s="4" t="s">
        <v>715</v>
      </c>
      <c r="C551" s="26" t="str">
        <f t="shared" si="42"/>
        <v>Size - 2 1/2" x 4 1/2"</v>
      </c>
      <c r="D551" s="27" t="s">
        <v>301</v>
      </c>
      <c r="E551" s="25">
        <v>5.35</v>
      </c>
      <c r="F551" s="21">
        <v>1.38</v>
      </c>
      <c r="G551" s="22">
        <f t="shared" si="38"/>
        <v>1.2696000000000001</v>
      </c>
      <c r="H551" s="23">
        <f t="shared" si="39"/>
        <v>1.1039999999999999</v>
      </c>
      <c r="I551" s="26" t="s">
        <v>302</v>
      </c>
    </row>
    <row r="552" spans="1:9">
      <c r="A552" s="19" t="s">
        <v>732</v>
      </c>
      <c r="B552" s="4" t="s">
        <v>715</v>
      </c>
      <c r="C552" s="26" t="str">
        <f t="shared" si="42"/>
        <v>Size - 1 1/2" x 5 1/2"</v>
      </c>
      <c r="D552" s="27" t="s">
        <v>724</v>
      </c>
      <c r="E552" s="25">
        <v>3.8</v>
      </c>
      <c r="F552" s="21">
        <v>1.1100000000000001</v>
      </c>
      <c r="G552" s="22">
        <f t="shared" si="38"/>
        <v>1.0212000000000001</v>
      </c>
      <c r="H552" s="23">
        <f t="shared" si="39"/>
        <v>0.88800000000000012</v>
      </c>
      <c r="I552" s="26" t="s">
        <v>725</v>
      </c>
    </row>
    <row r="553" spans="1:9">
      <c r="A553" s="19" t="s">
        <v>733</v>
      </c>
      <c r="B553" s="4" t="s">
        <v>715</v>
      </c>
      <c r="C553" s="26" t="str">
        <f t="shared" si="42"/>
        <v>Size - 2 1/2" x 5 1/2"</v>
      </c>
      <c r="D553" s="27" t="s">
        <v>367</v>
      </c>
      <c r="E553" s="25">
        <v>6.45</v>
      </c>
      <c r="F553" s="21">
        <v>1.5</v>
      </c>
      <c r="G553" s="22">
        <f t="shared" si="38"/>
        <v>1.3800000000000001</v>
      </c>
      <c r="H553" s="23">
        <f t="shared" si="39"/>
        <v>1.2000000000000002</v>
      </c>
      <c r="I553" s="26" t="s">
        <v>368</v>
      </c>
    </row>
    <row r="554" spans="1:9">
      <c r="A554" s="19" t="s">
        <v>17</v>
      </c>
      <c r="C554" s="26"/>
      <c r="D554" s="27"/>
      <c r="E554" s="25"/>
      <c r="F554" s="21"/>
      <c r="G554" s="22" t="str">
        <f t="shared" si="38"/>
        <v xml:space="preserve"> </v>
      </c>
      <c r="H554" s="23" t="str">
        <f t="shared" si="39"/>
        <v xml:space="preserve"> </v>
      </c>
    </row>
    <row r="555" spans="1:9">
      <c r="A555" s="11" t="s">
        <v>734</v>
      </c>
      <c r="B555" s="11"/>
      <c r="C555" s="12"/>
      <c r="D555" s="32"/>
      <c r="E555" s="31"/>
      <c r="F555" s="21"/>
      <c r="G555" s="22" t="str">
        <f t="shared" si="38"/>
        <v xml:space="preserve"> </v>
      </c>
      <c r="H555" s="23" t="str">
        <f t="shared" si="39"/>
        <v xml:space="preserve"> </v>
      </c>
    </row>
    <row r="556" spans="1:9">
      <c r="A556" s="19" t="s">
        <v>17</v>
      </c>
      <c r="B556" s="20"/>
      <c r="C556" s="12"/>
      <c r="D556" s="32"/>
      <c r="E556" s="31"/>
      <c r="F556" s="21"/>
      <c r="G556" s="22" t="str">
        <f t="shared" si="38"/>
        <v xml:space="preserve"> </v>
      </c>
      <c r="H556" s="23" t="str">
        <f t="shared" si="39"/>
        <v xml:space="preserve"> </v>
      </c>
    </row>
    <row r="557" spans="1:9">
      <c r="A557" s="19" t="s">
        <v>735</v>
      </c>
      <c r="B557" s="4" t="s">
        <v>736</v>
      </c>
      <c r="C557" s="26" t="str">
        <f>_xlfn.CONCAT("Size - ",I557)</f>
        <v>Size - 2 1/2" x 7 1/2"</v>
      </c>
      <c r="D557" s="27" t="s">
        <v>737</v>
      </c>
      <c r="E557" s="25">
        <v>40</v>
      </c>
      <c r="F557" s="21">
        <v>7.03</v>
      </c>
      <c r="G557" s="22">
        <f t="shared" si="38"/>
        <v>6.4676000000000009</v>
      </c>
      <c r="H557" s="23">
        <f t="shared" si="39"/>
        <v>5.6240000000000006</v>
      </c>
      <c r="I557" s="26" t="s">
        <v>738</v>
      </c>
    </row>
    <row r="558" spans="1:9">
      <c r="A558" s="19" t="s">
        <v>739</v>
      </c>
      <c r="B558" s="4" t="s">
        <v>736</v>
      </c>
      <c r="C558" s="26" t="str">
        <f>_xlfn.CONCAT("Size - ",I558)</f>
        <v>Size - 2 1/2" x 9 1/2"</v>
      </c>
      <c r="D558" s="27" t="s">
        <v>740</v>
      </c>
      <c r="E558" s="25">
        <v>47</v>
      </c>
      <c r="F558" s="21">
        <v>7.73</v>
      </c>
      <c r="G558" s="22">
        <f t="shared" si="38"/>
        <v>7.111600000000001</v>
      </c>
      <c r="H558" s="23">
        <f t="shared" si="39"/>
        <v>6.1840000000000011</v>
      </c>
      <c r="I558" s="26" t="s">
        <v>741</v>
      </c>
    </row>
    <row r="559" spans="1:9">
      <c r="A559" s="19" t="s">
        <v>742</v>
      </c>
      <c r="B559" s="4" t="s">
        <v>736</v>
      </c>
      <c r="C559" s="26" t="str">
        <f>_xlfn.CONCAT("Size - ",I559)</f>
        <v>Size - 2 1/2" x 12 1/2"</v>
      </c>
      <c r="D559" s="27" t="s">
        <v>743</v>
      </c>
      <c r="E559" s="25">
        <v>54.4</v>
      </c>
      <c r="F559" s="21">
        <v>9.35</v>
      </c>
      <c r="G559" s="22">
        <f t="shared" si="38"/>
        <v>8.6020000000000003</v>
      </c>
      <c r="H559" s="23">
        <f t="shared" si="39"/>
        <v>7.48</v>
      </c>
      <c r="I559" s="26" t="s">
        <v>744</v>
      </c>
    </row>
    <row r="560" spans="1:9">
      <c r="A560" s="19" t="s">
        <v>17</v>
      </c>
      <c r="C560" s="26"/>
      <c r="D560" s="27"/>
      <c r="E560" s="25"/>
      <c r="F560" s="21"/>
      <c r="G560" s="22" t="str">
        <f t="shared" si="38"/>
        <v xml:space="preserve"> </v>
      </c>
      <c r="H560" s="23" t="str">
        <f t="shared" si="39"/>
        <v xml:space="preserve"> </v>
      </c>
    </row>
    <row r="561" spans="1:9">
      <c r="A561" s="19" t="s">
        <v>745</v>
      </c>
      <c r="B561" s="4" t="s">
        <v>746</v>
      </c>
      <c r="C561" s="26" t="str">
        <f>_xlfn.CONCAT("Size - ",I561)</f>
        <v>Size - 4 1/2'' x 2 1/2''</v>
      </c>
      <c r="D561" s="27" t="s">
        <v>747</v>
      </c>
      <c r="E561" s="25">
        <v>95</v>
      </c>
      <c r="F561" s="21">
        <v>11.22</v>
      </c>
      <c r="G561" s="22">
        <f t="shared" si="38"/>
        <v>10.322400000000002</v>
      </c>
      <c r="H561" s="23">
        <f t="shared" si="39"/>
        <v>8.9760000000000009</v>
      </c>
      <c r="I561" s="26" t="s">
        <v>748</v>
      </c>
    </row>
    <row r="562" spans="1:9">
      <c r="A562" s="19" t="s">
        <v>749</v>
      </c>
      <c r="B562" s="4" t="s">
        <v>750</v>
      </c>
      <c r="C562" s="26" t="str">
        <f>_xlfn.CONCAT("Size - ",I562)</f>
        <v>Size - 1 1/2'' x 2 1/2''</v>
      </c>
      <c r="D562" s="27" t="s">
        <v>370</v>
      </c>
      <c r="E562" s="25">
        <v>6.9</v>
      </c>
      <c r="F562" s="21">
        <v>1.35</v>
      </c>
      <c r="G562" s="22">
        <f t="shared" si="38"/>
        <v>1.2420000000000002</v>
      </c>
      <c r="H562" s="23">
        <f t="shared" si="39"/>
        <v>1.08</v>
      </c>
      <c r="I562" s="26" t="s">
        <v>279</v>
      </c>
    </row>
    <row r="563" spans="1:9">
      <c r="A563" s="19" t="s">
        <v>751</v>
      </c>
      <c r="B563" s="4" t="s">
        <v>2597</v>
      </c>
      <c r="C563" s="26" t="str">
        <f>_xlfn.CONCAT("Size - ",I563)</f>
        <v>Size - 2 1/2'' x 2 1/2''</v>
      </c>
      <c r="D563" s="27" t="s">
        <v>370</v>
      </c>
      <c r="E563" s="25">
        <v>7</v>
      </c>
      <c r="F563" s="21">
        <v>1.35</v>
      </c>
      <c r="G563" s="22">
        <f t="shared" si="38"/>
        <v>1.2420000000000002</v>
      </c>
      <c r="H563" s="23">
        <f t="shared" si="39"/>
        <v>1.08</v>
      </c>
      <c r="I563" s="26" t="s">
        <v>752</v>
      </c>
    </row>
    <row r="564" spans="1:9">
      <c r="A564" s="19" t="s">
        <v>753</v>
      </c>
      <c r="B564" s="4" t="s">
        <v>754</v>
      </c>
      <c r="C564" s="26" t="str">
        <f>_xlfn.CONCAT("Size - ",I564)</f>
        <v>Size - 2 1/2'' x 2 1/2''</v>
      </c>
      <c r="D564" s="27" t="s">
        <v>370</v>
      </c>
      <c r="E564" s="25">
        <v>3.5</v>
      </c>
      <c r="F564" s="21">
        <v>2.2799999999999998</v>
      </c>
      <c r="G564" s="22">
        <f t="shared" si="38"/>
        <v>2.0975999999999999</v>
      </c>
      <c r="H564" s="23">
        <f t="shared" si="39"/>
        <v>1.8239999999999998</v>
      </c>
      <c r="I564" s="26" t="s">
        <v>752</v>
      </c>
    </row>
    <row r="565" spans="1:9">
      <c r="A565" s="19" t="s">
        <v>17</v>
      </c>
      <c r="C565" s="26"/>
      <c r="D565" s="27"/>
      <c r="E565" s="25"/>
      <c r="F565" s="21"/>
      <c r="G565" s="22" t="str">
        <f t="shared" si="38"/>
        <v xml:space="preserve"> </v>
      </c>
      <c r="H565" s="23" t="str">
        <f t="shared" si="39"/>
        <v xml:space="preserve"> </v>
      </c>
    </row>
    <row r="566" spans="1:9">
      <c r="A566" s="11" t="s">
        <v>755</v>
      </c>
      <c r="B566" s="11"/>
      <c r="C566" s="12" t="s">
        <v>136</v>
      </c>
      <c r="D566" s="32" t="s">
        <v>9</v>
      </c>
      <c r="E566" s="31"/>
      <c r="F566" s="21"/>
      <c r="G566" s="22" t="str">
        <f t="shared" si="38"/>
        <v xml:space="preserve"> </v>
      </c>
      <c r="H566" s="23" t="str">
        <f t="shared" si="39"/>
        <v xml:space="preserve"> </v>
      </c>
    </row>
    <row r="567" spans="1:9">
      <c r="A567" s="19" t="s">
        <v>17</v>
      </c>
      <c r="B567" s="20"/>
      <c r="C567" s="12"/>
      <c r="D567" s="32"/>
      <c r="E567" s="31"/>
      <c r="F567" s="21"/>
      <c r="G567" s="22" t="str">
        <f t="shared" si="38"/>
        <v xml:space="preserve"> </v>
      </c>
      <c r="H567" s="23" t="str">
        <f t="shared" si="39"/>
        <v xml:space="preserve"> </v>
      </c>
    </row>
    <row r="568" spans="1:9">
      <c r="A568" s="19" t="s">
        <v>756</v>
      </c>
      <c r="B568" s="4" t="s">
        <v>757</v>
      </c>
      <c r="C568" s="37">
        <v>14</v>
      </c>
      <c r="D568" s="27"/>
      <c r="E568" s="25">
        <v>10.199999999999999</v>
      </c>
      <c r="F568" s="21">
        <v>9.1</v>
      </c>
      <c r="G568" s="22">
        <f t="shared" si="38"/>
        <v>8.3719999999999999</v>
      </c>
      <c r="H568" s="23">
        <f t="shared" si="39"/>
        <v>7.28</v>
      </c>
    </row>
    <row r="569" spans="1:9">
      <c r="A569" s="19" t="s">
        <v>758</v>
      </c>
      <c r="B569" s="4" t="s">
        <v>757</v>
      </c>
      <c r="C569" s="37">
        <v>35</v>
      </c>
      <c r="D569" s="27" t="s">
        <v>293</v>
      </c>
      <c r="E569" s="25">
        <v>29.6</v>
      </c>
      <c r="F569" s="21">
        <v>23.23</v>
      </c>
      <c r="G569" s="22">
        <f t="shared" si="38"/>
        <v>21.371600000000001</v>
      </c>
      <c r="H569" s="23">
        <f t="shared" si="39"/>
        <v>18.584</v>
      </c>
    </row>
    <row r="570" spans="1:9">
      <c r="A570" s="19" t="s">
        <v>17</v>
      </c>
      <c r="C570" s="26"/>
      <c r="D570" s="27"/>
      <c r="E570" s="25"/>
      <c r="F570" s="21"/>
      <c r="G570" s="22" t="str">
        <f t="shared" si="38"/>
        <v xml:space="preserve"> </v>
      </c>
      <c r="H570" s="23" t="str">
        <f t="shared" si="39"/>
        <v xml:space="preserve"> </v>
      </c>
    </row>
    <row r="571" spans="1:9">
      <c r="A571" s="19" t="s">
        <v>759</v>
      </c>
      <c r="B571" s="4" t="s">
        <v>760</v>
      </c>
      <c r="C571" s="26"/>
      <c r="D571" s="27"/>
      <c r="E571" s="25">
        <v>1.4</v>
      </c>
      <c r="F571" s="21">
        <v>0.67</v>
      </c>
      <c r="G571" s="22">
        <f t="shared" si="38"/>
        <v>0.61640000000000006</v>
      </c>
      <c r="H571" s="23">
        <f t="shared" si="39"/>
        <v>0.53600000000000003</v>
      </c>
    </row>
    <row r="572" spans="1:9">
      <c r="A572" s="19" t="s">
        <v>761</v>
      </c>
      <c r="B572" s="4" t="s">
        <v>760</v>
      </c>
      <c r="C572" s="26" t="s">
        <v>762</v>
      </c>
      <c r="D572" s="27"/>
      <c r="E572" s="25">
        <v>2.15</v>
      </c>
      <c r="F572" s="21">
        <v>0.81</v>
      </c>
      <c r="G572" s="22">
        <f t="shared" si="38"/>
        <v>0.74520000000000008</v>
      </c>
      <c r="H572" s="23">
        <f t="shared" si="39"/>
        <v>0.64800000000000013</v>
      </c>
    </row>
    <row r="573" spans="1:9">
      <c r="A573" s="19" t="s">
        <v>763</v>
      </c>
      <c r="B573" s="4" t="s">
        <v>764</v>
      </c>
      <c r="C573" s="26"/>
      <c r="D573" s="27"/>
      <c r="E573" s="25">
        <v>0.7</v>
      </c>
      <c r="F573" s="21">
        <v>0.55000000000000004</v>
      </c>
      <c r="G573" s="22">
        <f t="shared" si="38"/>
        <v>0.50600000000000012</v>
      </c>
      <c r="H573" s="23">
        <f t="shared" si="39"/>
        <v>0.44000000000000006</v>
      </c>
    </row>
    <row r="574" spans="1:9">
      <c r="A574" s="19" t="s">
        <v>17</v>
      </c>
      <c r="C574" s="26"/>
      <c r="D574" s="27"/>
      <c r="E574" s="25"/>
      <c r="F574" s="21"/>
      <c r="G574" s="22" t="str">
        <f t="shared" si="38"/>
        <v xml:space="preserve"> </v>
      </c>
      <c r="H574" s="23" t="str">
        <f t="shared" si="39"/>
        <v xml:space="preserve"> </v>
      </c>
    </row>
    <row r="575" spans="1:9">
      <c r="A575" s="19" t="s">
        <v>765</v>
      </c>
      <c r="B575" s="4" t="s">
        <v>766</v>
      </c>
      <c r="C575" s="26"/>
      <c r="D575" s="27"/>
      <c r="E575" s="25">
        <v>13.8</v>
      </c>
      <c r="F575" s="21">
        <v>1.17</v>
      </c>
      <c r="G575" s="22">
        <f t="shared" si="38"/>
        <v>1.0764</v>
      </c>
      <c r="H575" s="23">
        <f t="shared" si="39"/>
        <v>0.93599999999999994</v>
      </c>
    </row>
    <row r="576" spans="1:9">
      <c r="A576" s="19" t="s">
        <v>17</v>
      </c>
      <c r="C576" s="26"/>
      <c r="D576" s="27"/>
      <c r="E576" s="25"/>
      <c r="F576" s="21"/>
      <c r="G576" s="22" t="str">
        <f t="shared" si="38"/>
        <v xml:space="preserve"> </v>
      </c>
      <c r="H576" s="23" t="str">
        <f t="shared" si="39"/>
        <v xml:space="preserve"> </v>
      </c>
    </row>
    <row r="577" spans="1:9">
      <c r="A577" s="19" t="s">
        <v>767</v>
      </c>
      <c r="B577" s="4" t="s">
        <v>768</v>
      </c>
      <c r="C577" s="26"/>
      <c r="D577" s="27"/>
      <c r="E577" s="25">
        <v>5.7</v>
      </c>
      <c r="F577" s="21">
        <v>1.37</v>
      </c>
      <c r="G577" s="22">
        <f t="shared" si="38"/>
        <v>1.2604000000000002</v>
      </c>
      <c r="H577" s="23">
        <f t="shared" si="39"/>
        <v>1.0960000000000001</v>
      </c>
    </row>
    <row r="578" spans="1:9">
      <c r="A578" s="19" t="s">
        <v>17</v>
      </c>
      <c r="C578" s="26"/>
      <c r="D578" s="27"/>
      <c r="E578" s="25"/>
      <c r="F578" s="21"/>
      <c r="G578" s="22" t="str">
        <f t="shared" si="38"/>
        <v xml:space="preserve"> </v>
      </c>
      <c r="H578" s="23" t="str">
        <f t="shared" si="39"/>
        <v xml:space="preserve"> </v>
      </c>
    </row>
    <row r="579" spans="1:9">
      <c r="A579" s="19" t="s">
        <v>769</v>
      </c>
      <c r="B579" s="4" t="s">
        <v>770</v>
      </c>
      <c r="C579" s="24" t="str">
        <f>IF((MOD(I579,1)&gt;0),_xlfn.CONCAT("Length - ",TEXT(I579,"# ?/?''")),_xlfn.CONCAT("Length - ",TEXT(I579,"#''")))</f>
        <v>Length - 2 1/2''</v>
      </c>
      <c r="D579" s="27"/>
      <c r="E579" s="25">
        <v>42.7</v>
      </c>
      <c r="F579" s="21">
        <v>4.51</v>
      </c>
      <c r="G579" s="22">
        <f t="shared" si="38"/>
        <v>4.1491999999999996</v>
      </c>
      <c r="H579" s="23">
        <f t="shared" si="39"/>
        <v>3.6080000000000001</v>
      </c>
      <c r="I579" s="4">
        <v>2.5</v>
      </c>
    </row>
    <row r="580" spans="1:9">
      <c r="A580" s="19" t="s">
        <v>17</v>
      </c>
      <c r="C580" s="26"/>
      <c r="D580" s="27"/>
      <c r="E580" s="25"/>
      <c r="F580" s="21"/>
      <c r="G580" s="22" t="str">
        <f t="shared" si="38"/>
        <v xml:space="preserve"> </v>
      </c>
      <c r="H580" s="23" t="str">
        <f t="shared" si="39"/>
        <v xml:space="preserve"> </v>
      </c>
    </row>
    <row r="581" spans="1:9">
      <c r="A581" s="11" t="s">
        <v>771</v>
      </c>
      <c r="B581" s="11"/>
      <c r="C581" s="12" t="s">
        <v>259</v>
      </c>
      <c r="D581" s="32" t="s">
        <v>9</v>
      </c>
      <c r="E581" s="31"/>
      <c r="F581" s="21"/>
      <c r="G581" s="22" t="str">
        <f t="shared" si="38"/>
        <v xml:space="preserve"> </v>
      </c>
      <c r="H581" s="23" t="str">
        <f t="shared" si="39"/>
        <v xml:space="preserve"> </v>
      </c>
    </row>
    <row r="582" spans="1:9">
      <c r="A582" s="19" t="s">
        <v>17</v>
      </c>
      <c r="B582" s="20"/>
      <c r="C582" s="12"/>
      <c r="D582" s="32"/>
      <c r="E582" s="31"/>
      <c r="F582" s="21"/>
      <c r="G582" s="22" t="str">
        <f t="shared" ref="G582:G645" si="43">IF(ISBLANK(F582)," ",F582*$G$3)</f>
        <v xml:space="preserve"> </v>
      </c>
      <c r="H582" s="23" t="str">
        <f t="shared" ref="H582:H645" si="44">IF(ISBLANK(F582)," ",F582*$H$3)</f>
        <v xml:space="preserve"> </v>
      </c>
    </row>
    <row r="583" spans="1:9">
      <c r="A583" s="19" t="s">
        <v>772</v>
      </c>
      <c r="B583" s="4" t="s">
        <v>773</v>
      </c>
      <c r="C583" s="26" t="str">
        <f t="shared" ref="C583:C588" si="45">_xlfn.CONCAT("Size - ",I583)</f>
        <v>Size - 1 1/2'' x 2 1/2''</v>
      </c>
      <c r="D583" s="27" t="s">
        <v>278</v>
      </c>
      <c r="E583" s="25">
        <v>3.2</v>
      </c>
      <c r="F583" s="21">
        <v>0.86</v>
      </c>
      <c r="G583" s="22">
        <f t="shared" si="43"/>
        <v>0.79120000000000001</v>
      </c>
      <c r="H583" s="23">
        <f t="shared" si="44"/>
        <v>0.68800000000000006</v>
      </c>
      <c r="I583" s="26" t="s">
        <v>279</v>
      </c>
    </row>
    <row r="584" spans="1:9">
      <c r="A584" s="19" t="s">
        <v>774</v>
      </c>
      <c r="B584" s="4" t="s">
        <v>773</v>
      </c>
      <c r="C584" s="26" t="str">
        <f t="shared" si="45"/>
        <v>Size - 2'' x 2 1/2''</v>
      </c>
      <c r="D584" s="27" t="s">
        <v>775</v>
      </c>
      <c r="E584" s="25">
        <v>3.5</v>
      </c>
      <c r="F584" s="21">
        <v>1</v>
      </c>
      <c r="G584" s="22">
        <f t="shared" si="43"/>
        <v>0.92</v>
      </c>
      <c r="H584" s="23">
        <f t="shared" si="44"/>
        <v>0.8</v>
      </c>
      <c r="I584" s="26" t="s">
        <v>776</v>
      </c>
    </row>
    <row r="585" spans="1:9">
      <c r="A585" s="19" t="s">
        <v>777</v>
      </c>
      <c r="B585" s="4" t="s">
        <v>773</v>
      </c>
      <c r="C585" s="26" t="str">
        <f t="shared" si="45"/>
        <v>Size - 2 1/2'' x 2 1/2''</v>
      </c>
      <c r="D585" s="27" t="s">
        <v>778</v>
      </c>
      <c r="E585" s="25">
        <v>4.0999999999999996</v>
      </c>
      <c r="F585" s="21">
        <v>1.28</v>
      </c>
      <c r="G585" s="22">
        <f t="shared" si="43"/>
        <v>1.1776</v>
      </c>
      <c r="H585" s="23">
        <f t="shared" si="44"/>
        <v>1.024</v>
      </c>
      <c r="I585" s="26" t="s">
        <v>752</v>
      </c>
    </row>
    <row r="586" spans="1:9">
      <c r="A586" s="19" t="s">
        <v>779</v>
      </c>
      <c r="B586" s="4" t="s">
        <v>773</v>
      </c>
      <c r="C586" s="26" t="str">
        <f t="shared" si="45"/>
        <v>Size - 1 1/2'' x 3 1/2''</v>
      </c>
      <c r="D586" s="27" t="s">
        <v>780</v>
      </c>
      <c r="E586" s="25">
        <v>4</v>
      </c>
      <c r="F586" s="21">
        <v>1.62</v>
      </c>
      <c r="G586" s="22">
        <f t="shared" si="43"/>
        <v>1.4904000000000002</v>
      </c>
      <c r="H586" s="23">
        <f t="shared" si="44"/>
        <v>1.2960000000000003</v>
      </c>
      <c r="I586" s="26" t="s">
        <v>781</v>
      </c>
    </row>
    <row r="587" spans="1:9">
      <c r="A587" s="19" t="s">
        <v>782</v>
      </c>
      <c r="B587" s="4" t="s">
        <v>773</v>
      </c>
      <c r="C587" s="26" t="str">
        <f t="shared" si="45"/>
        <v>Size - 2'' x 3 1/2''</v>
      </c>
      <c r="D587" s="27" t="s">
        <v>783</v>
      </c>
      <c r="E587" s="25">
        <v>5.6</v>
      </c>
      <c r="F587" s="21">
        <v>1.69</v>
      </c>
      <c r="G587" s="22">
        <f t="shared" si="43"/>
        <v>1.5548</v>
      </c>
      <c r="H587" s="23">
        <f t="shared" si="44"/>
        <v>1.3520000000000001</v>
      </c>
      <c r="I587" s="26" t="s">
        <v>784</v>
      </c>
    </row>
    <row r="588" spans="1:9">
      <c r="A588" s="19" t="s">
        <v>785</v>
      </c>
      <c r="B588" s="4" t="s">
        <v>773</v>
      </c>
      <c r="C588" s="26" t="str">
        <f t="shared" si="45"/>
        <v>Size - 2 1/2'' x 3 1/2''</v>
      </c>
      <c r="D588" s="27" t="s">
        <v>786</v>
      </c>
      <c r="E588" s="25">
        <v>5.9</v>
      </c>
      <c r="F588" s="21">
        <v>1.69</v>
      </c>
      <c r="G588" s="22">
        <f t="shared" si="43"/>
        <v>1.5548</v>
      </c>
      <c r="H588" s="23">
        <f t="shared" si="44"/>
        <v>1.3520000000000001</v>
      </c>
      <c r="I588" s="26" t="s">
        <v>787</v>
      </c>
    </row>
    <row r="589" spans="1:9">
      <c r="A589" s="19" t="s">
        <v>17</v>
      </c>
      <c r="C589" s="26"/>
      <c r="D589" s="27"/>
      <c r="E589" s="25"/>
      <c r="F589" s="21"/>
      <c r="G589" s="22" t="str">
        <f t="shared" si="43"/>
        <v xml:space="preserve"> </v>
      </c>
      <c r="H589" s="23" t="str">
        <f t="shared" si="44"/>
        <v xml:space="preserve"> </v>
      </c>
    </row>
    <row r="590" spans="1:9">
      <c r="A590" s="19" t="s">
        <v>788</v>
      </c>
      <c r="B590" s="4" t="s">
        <v>789</v>
      </c>
      <c r="C590" s="26" t="str">
        <f>_xlfn.CONCAT("Size - ",I590)</f>
        <v>Size - 3 1/2'' x 2 1/2'' x 3 1/2''</v>
      </c>
      <c r="D590" s="27"/>
      <c r="E590" s="25">
        <v>9</v>
      </c>
      <c r="F590" s="21">
        <v>3.4</v>
      </c>
      <c r="G590" s="22">
        <f t="shared" si="43"/>
        <v>3.1280000000000001</v>
      </c>
      <c r="H590" s="23">
        <f t="shared" si="44"/>
        <v>2.72</v>
      </c>
      <c r="I590" s="26" t="s">
        <v>790</v>
      </c>
    </row>
    <row r="591" spans="1:9">
      <c r="A591" s="19" t="s">
        <v>17</v>
      </c>
      <c r="C591" s="26"/>
      <c r="D591" s="27"/>
      <c r="E591" s="25"/>
      <c r="F591" s="21"/>
      <c r="G591" s="22" t="str">
        <f t="shared" si="43"/>
        <v xml:space="preserve"> </v>
      </c>
      <c r="H591" s="23" t="str">
        <f t="shared" si="44"/>
        <v xml:space="preserve"> </v>
      </c>
    </row>
    <row r="592" spans="1:9">
      <c r="A592" s="11" t="s">
        <v>791</v>
      </c>
      <c r="B592" s="11"/>
      <c r="C592" s="12"/>
      <c r="D592" s="32"/>
      <c r="E592" s="31"/>
      <c r="F592" s="21"/>
      <c r="G592" s="22" t="str">
        <f t="shared" si="43"/>
        <v xml:space="preserve"> </v>
      </c>
      <c r="H592" s="23" t="str">
        <f t="shared" si="44"/>
        <v xml:space="preserve"> </v>
      </c>
    </row>
    <row r="593" spans="1:11">
      <c r="A593" s="19" t="s">
        <v>17</v>
      </c>
      <c r="B593" s="20"/>
      <c r="C593" s="12"/>
      <c r="D593" s="32"/>
      <c r="E593" s="31"/>
      <c r="F593" s="21"/>
      <c r="G593" s="22" t="str">
        <f t="shared" si="43"/>
        <v xml:space="preserve"> </v>
      </c>
      <c r="H593" s="23" t="str">
        <f t="shared" si="44"/>
        <v xml:space="preserve"> </v>
      </c>
    </row>
    <row r="594" spans="1:11">
      <c r="A594" s="19" t="s">
        <v>792</v>
      </c>
      <c r="B594" s="4" t="s">
        <v>793</v>
      </c>
      <c r="C594" s="24" t="str">
        <f>IF((MOD(I594,1)&gt;0),_xlfn.CONCAT("Length - ",TEXT(I594,"# ?/?''")),_xlfn.CONCAT("Length - ",TEXT(I594,"#''")))</f>
        <v>Length - 4''</v>
      </c>
      <c r="D594" s="27"/>
      <c r="E594" s="25">
        <v>8.4</v>
      </c>
      <c r="F594" s="21">
        <v>4.09</v>
      </c>
      <c r="G594" s="22">
        <f t="shared" si="43"/>
        <v>3.7627999999999999</v>
      </c>
      <c r="H594" s="23">
        <f t="shared" si="44"/>
        <v>3.2720000000000002</v>
      </c>
      <c r="I594" s="4">
        <v>4</v>
      </c>
    </row>
    <row r="595" spans="1:11">
      <c r="A595" s="19" t="s">
        <v>794</v>
      </c>
      <c r="B595" s="4" t="s">
        <v>795</v>
      </c>
      <c r="C595" s="26"/>
      <c r="D595" s="27"/>
      <c r="E595" s="25">
        <v>0.5</v>
      </c>
      <c r="F595" s="21">
        <v>1.67</v>
      </c>
      <c r="G595" s="22">
        <f t="shared" si="43"/>
        <v>1.5364</v>
      </c>
      <c r="H595" s="23">
        <f t="shared" si="44"/>
        <v>1.3360000000000001</v>
      </c>
    </row>
    <row r="596" spans="1:11">
      <c r="A596" s="19" t="s">
        <v>17</v>
      </c>
      <c r="C596" s="26"/>
      <c r="D596" s="27"/>
      <c r="E596" s="25"/>
      <c r="F596" s="21"/>
      <c r="G596" s="22" t="str">
        <f t="shared" si="43"/>
        <v xml:space="preserve"> </v>
      </c>
      <c r="H596" s="23" t="str">
        <f t="shared" si="44"/>
        <v xml:space="preserve"> </v>
      </c>
    </row>
    <row r="597" spans="1:11">
      <c r="A597" s="11" t="s">
        <v>796</v>
      </c>
      <c r="B597" s="11"/>
      <c r="C597" s="12" t="s">
        <v>8</v>
      </c>
      <c r="D597" s="32" t="s">
        <v>9</v>
      </c>
      <c r="E597" s="31"/>
      <c r="F597" s="21"/>
      <c r="G597" s="22" t="str">
        <f t="shared" si="43"/>
        <v xml:space="preserve"> </v>
      </c>
      <c r="H597" s="23" t="str">
        <f t="shared" si="44"/>
        <v xml:space="preserve"> </v>
      </c>
    </row>
    <row r="598" spans="1:11">
      <c r="A598" s="19" t="s">
        <v>17</v>
      </c>
      <c r="B598" s="20"/>
      <c r="C598" s="12"/>
      <c r="D598" s="32"/>
      <c r="E598" s="31"/>
      <c r="F598" s="21"/>
      <c r="G598" s="22" t="str">
        <f t="shared" si="43"/>
        <v xml:space="preserve"> </v>
      </c>
      <c r="H598" s="23" t="str">
        <f t="shared" si="44"/>
        <v xml:space="preserve"> </v>
      </c>
    </row>
    <row r="599" spans="1:11">
      <c r="A599" s="19" t="s">
        <v>797</v>
      </c>
      <c r="B599" s="4" t="s">
        <v>798</v>
      </c>
      <c r="C599" s="24" t="str">
        <f t="shared" ref="C599:C606" si="46">IF((MOD(I599,1)&gt;0),_xlfn.CONCAT("Length - ",TEXT(I599,"# ?/?''")),_xlfn.CONCAT("Length - ",TEXT(I599,"#''")))</f>
        <v>Length - 2 1/2''</v>
      </c>
      <c r="D599" s="24" t="str">
        <f t="shared" ref="D599:D606" si="47">_xlfn.CONCAT(K599,"H")</f>
        <v>5H</v>
      </c>
      <c r="E599" s="25">
        <v>3</v>
      </c>
      <c r="F599" s="21">
        <v>0.97</v>
      </c>
      <c r="G599" s="22">
        <f t="shared" si="43"/>
        <v>0.89239999999999997</v>
      </c>
      <c r="H599" s="23">
        <f t="shared" si="44"/>
        <v>0.77600000000000002</v>
      </c>
      <c r="I599" s="33">
        <v>2.5</v>
      </c>
      <c r="K599" s="27">
        <v>5</v>
      </c>
    </row>
    <row r="600" spans="1:11">
      <c r="A600" s="19" t="s">
        <v>799</v>
      </c>
      <c r="B600" s="4" t="s">
        <v>798</v>
      </c>
      <c r="C600" s="24" t="str">
        <f t="shared" si="46"/>
        <v>Length - 3''</v>
      </c>
      <c r="D600" s="24" t="str">
        <f t="shared" si="47"/>
        <v>6H</v>
      </c>
      <c r="E600" s="25">
        <v>3.7</v>
      </c>
      <c r="F600" s="21">
        <v>1.1200000000000001</v>
      </c>
      <c r="G600" s="22">
        <f t="shared" si="43"/>
        <v>1.0304000000000002</v>
      </c>
      <c r="H600" s="23">
        <f t="shared" si="44"/>
        <v>0.89600000000000013</v>
      </c>
      <c r="I600" s="51">
        <v>3</v>
      </c>
      <c r="K600" s="27">
        <v>6</v>
      </c>
    </row>
    <row r="601" spans="1:11">
      <c r="A601" s="19" t="s">
        <v>800</v>
      </c>
      <c r="B601" s="4" t="s">
        <v>798</v>
      </c>
      <c r="C601" s="24" t="str">
        <f t="shared" si="46"/>
        <v>Length - 3 1/2''</v>
      </c>
      <c r="D601" s="24" t="str">
        <f t="shared" si="47"/>
        <v>7H</v>
      </c>
      <c r="E601" s="25">
        <v>4.5999999999999996</v>
      </c>
      <c r="F601" s="21">
        <v>1.28</v>
      </c>
      <c r="G601" s="22">
        <f t="shared" si="43"/>
        <v>1.1776</v>
      </c>
      <c r="H601" s="23">
        <f t="shared" si="44"/>
        <v>1.024</v>
      </c>
      <c r="I601" s="33">
        <v>3.5</v>
      </c>
      <c r="K601" s="27">
        <v>7</v>
      </c>
    </row>
    <row r="602" spans="1:11">
      <c r="A602" s="19" t="s">
        <v>801</v>
      </c>
      <c r="B602" s="4" t="s">
        <v>798</v>
      </c>
      <c r="C602" s="24" t="str">
        <f t="shared" si="46"/>
        <v>Length - 4 1/2''</v>
      </c>
      <c r="D602" s="24" t="str">
        <f t="shared" si="47"/>
        <v>9H</v>
      </c>
      <c r="E602" s="25">
        <v>5.8</v>
      </c>
      <c r="F602" s="21">
        <v>1.58</v>
      </c>
      <c r="G602" s="22">
        <f t="shared" si="43"/>
        <v>1.4536000000000002</v>
      </c>
      <c r="H602" s="23">
        <f t="shared" si="44"/>
        <v>1.2640000000000002</v>
      </c>
      <c r="I602" s="33">
        <v>4.5</v>
      </c>
      <c r="K602" s="27">
        <v>9</v>
      </c>
    </row>
    <row r="603" spans="1:11">
      <c r="A603" s="19" t="s">
        <v>802</v>
      </c>
      <c r="B603" s="4" t="s">
        <v>798</v>
      </c>
      <c r="C603" s="24" t="str">
        <f t="shared" si="46"/>
        <v>Length - 5 1/2''</v>
      </c>
      <c r="D603" s="24" t="str">
        <f t="shared" si="47"/>
        <v>11H</v>
      </c>
      <c r="E603" s="25">
        <v>6.8</v>
      </c>
      <c r="F603" s="21">
        <v>1.83</v>
      </c>
      <c r="G603" s="22">
        <f t="shared" si="43"/>
        <v>1.6836000000000002</v>
      </c>
      <c r="H603" s="23">
        <f t="shared" si="44"/>
        <v>1.4640000000000002</v>
      </c>
      <c r="I603" s="33">
        <v>5.5</v>
      </c>
      <c r="K603" s="27">
        <v>11</v>
      </c>
    </row>
    <row r="604" spans="1:11">
      <c r="A604" s="19" t="s">
        <v>803</v>
      </c>
      <c r="B604" s="4" t="s">
        <v>798</v>
      </c>
      <c r="C604" s="24" t="str">
        <f t="shared" si="46"/>
        <v>Length - 1 1/2''</v>
      </c>
      <c r="D604" s="24" t="str">
        <f t="shared" si="47"/>
        <v>3H</v>
      </c>
      <c r="E604" s="25">
        <v>1.9</v>
      </c>
      <c r="F604" s="21">
        <v>0.72</v>
      </c>
      <c r="G604" s="22">
        <f t="shared" si="43"/>
        <v>0.66239999999999999</v>
      </c>
      <c r="H604" s="23">
        <f t="shared" si="44"/>
        <v>0.57599999999999996</v>
      </c>
      <c r="I604" s="33">
        <v>1.5</v>
      </c>
      <c r="K604" s="27">
        <v>3</v>
      </c>
    </row>
    <row r="605" spans="1:11">
      <c r="A605" s="19" t="s">
        <v>804</v>
      </c>
      <c r="B605" s="4" t="s">
        <v>798</v>
      </c>
      <c r="C605" s="24" t="str">
        <f t="shared" si="46"/>
        <v>Length - 2''</v>
      </c>
      <c r="D605" s="24" t="str">
        <f t="shared" si="47"/>
        <v>4H</v>
      </c>
      <c r="E605" s="25">
        <v>2.4</v>
      </c>
      <c r="F605" s="21">
        <v>0.85</v>
      </c>
      <c r="G605" s="22">
        <f t="shared" si="43"/>
        <v>0.78200000000000003</v>
      </c>
      <c r="H605" s="23">
        <f t="shared" si="44"/>
        <v>0.68</v>
      </c>
      <c r="I605" s="51">
        <v>2</v>
      </c>
      <c r="K605" s="27">
        <v>4</v>
      </c>
    </row>
    <row r="606" spans="1:11">
      <c r="A606" s="19" t="s">
        <v>805</v>
      </c>
      <c r="B606" s="4" t="s">
        <v>798</v>
      </c>
      <c r="C606" s="24" t="str">
        <f t="shared" si="46"/>
        <v>Length - 1''</v>
      </c>
      <c r="D606" s="24" t="str">
        <f t="shared" si="47"/>
        <v>2H</v>
      </c>
      <c r="E606" s="25">
        <v>1</v>
      </c>
      <c r="F606" s="21">
        <v>0.66</v>
      </c>
      <c r="G606" s="22">
        <f t="shared" si="43"/>
        <v>0.60720000000000007</v>
      </c>
      <c r="H606" s="23">
        <f t="shared" si="44"/>
        <v>0.52800000000000002</v>
      </c>
      <c r="I606" s="51">
        <v>1</v>
      </c>
      <c r="K606" s="27">
        <v>2</v>
      </c>
    </row>
    <row r="607" spans="1:11">
      <c r="A607" s="19" t="s">
        <v>17</v>
      </c>
      <c r="C607" s="26"/>
      <c r="D607" s="27"/>
      <c r="E607" s="25"/>
      <c r="F607" s="21"/>
      <c r="G607" s="22" t="str">
        <f t="shared" si="43"/>
        <v xml:space="preserve"> </v>
      </c>
      <c r="H607" s="23" t="str">
        <f t="shared" si="44"/>
        <v xml:space="preserve"> </v>
      </c>
    </row>
    <row r="608" spans="1:11">
      <c r="A608" s="11" t="s">
        <v>806</v>
      </c>
      <c r="B608" s="11"/>
      <c r="C608" s="12" t="s">
        <v>259</v>
      </c>
      <c r="D608" s="32"/>
      <c r="E608" s="31"/>
      <c r="F608" s="21"/>
      <c r="G608" s="22" t="str">
        <f t="shared" si="43"/>
        <v xml:space="preserve"> </v>
      </c>
      <c r="H608" s="23" t="str">
        <f t="shared" si="44"/>
        <v xml:space="preserve"> </v>
      </c>
    </row>
    <row r="609" spans="1:9">
      <c r="A609" s="19" t="s">
        <v>17</v>
      </c>
      <c r="B609" s="20"/>
      <c r="C609" s="12"/>
      <c r="D609" s="32"/>
      <c r="E609" s="31"/>
      <c r="F609" s="21"/>
      <c r="G609" s="22" t="str">
        <f t="shared" si="43"/>
        <v xml:space="preserve"> </v>
      </c>
      <c r="H609" s="23" t="str">
        <f t="shared" si="44"/>
        <v xml:space="preserve"> </v>
      </c>
    </row>
    <row r="610" spans="1:9">
      <c r="A610" s="19" t="s">
        <v>807</v>
      </c>
      <c r="B610" s="4" t="s">
        <v>261</v>
      </c>
      <c r="C610" s="26" t="str">
        <f>_xlfn.CONCAT("Size - ",I610)</f>
        <v>Size - 13 1/2'' x 4 1/2''</v>
      </c>
      <c r="D610" s="27" t="s">
        <v>808</v>
      </c>
      <c r="E610" s="25">
        <v>333</v>
      </c>
      <c r="F610" s="21">
        <v>19.489999999999998</v>
      </c>
      <c r="G610" s="22">
        <f t="shared" si="43"/>
        <v>17.930799999999998</v>
      </c>
      <c r="H610" s="23">
        <f t="shared" si="44"/>
        <v>15.591999999999999</v>
      </c>
      <c r="I610" s="26" t="s">
        <v>809</v>
      </c>
    </row>
    <row r="611" spans="1:9">
      <c r="A611" s="19" t="s">
        <v>17</v>
      </c>
      <c r="C611" s="26"/>
      <c r="D611" s="27"/>
      <c r="E611" s="25"/>
      <c r="F611" s="21"/>
      <c r="G611" s="22" t="str">
        <f t="shared" si="43"/>
        <v xml:space="preserve"> </v>
      </c>
      <c r="H611" s="23" t="str">
        <f t="shared" si="44"/>
        <v xml:space="preserve"> </v>
      </c>
    </row>
    <row r="612" spans="1:9">
      <c r="A612" s="11" t="s">
        <v>810</v>
      </c>
      <c r="B612" s="11"/>
      <c r="C612" s="26"/>
      <c r="D612" s="27"/>
      <c r="E612" s="25"/>
      <c r="F612" s="21"/>
      <c r="G612" s="22" t="str">
        <f t="shared" si="43"/>
        <v xml:space="preserve"> </v>
      </c>
      <c r="H612" s="23" t="str">
        <f t="shared" si="44"/>
        <v xml:space="preserve"> </v>
      </c>
    </row>
    <row r="613" spans="1:9">
      <c r="A613" s="19" t="s">
        <v>17</v>
      </c>
      <c r="B613" s="20"/>
      <c r="C613" s="26"/>
      <c r="D613" s="27"/>
      <c r="E613" s="25"/>
      <c r="F613" s="21"/>
      <c r="G613" s="22" t="str">
        <f t="shared" si="43"/>
        <v xml:space="preserve"> </v>
      </c>
      <c r="H613" s="23" t="str">
        <f t="shared" si="44"/>
        <v xml:space="preserve"> </v>
      </c>
    </row>
    <row r="614" spans="1:9">
      <c r="A614" s="19" t="s">
        <v>811</v>
      </c>
      <c r="B614" s="35" t="s">
        <v>69</v>
      </c>
      <c r="D614" s="30" t="s">
        <v>525</v>
      </c>
      <c r="E614" s="25">
        <v>1.5</v>
      </c>
      <c r="F614" s="21">
        <v>0.85</v>
      </c>
      <c r="G614" s="22">
        <f t="shared" si="43"/>
        <v>0.78200000000000003</v>
      </c>
      <c r="H614" s="23">
        <f t="shared" si="44"/>
        <v>0.68</v>
      </c>
    </row>
    <row r="615" spans="1:9">
      <c r="A615" s="19" t="s">
        <v>812</v>
      </c>
      <c r="B615" s="35" t="s">
        <v>69</v>
      </c>
      <c r="D615" s="30" t="s">
        <v>813</v>
      </c>
      <c r="E615" s="25">
        <v>2.85</v>
      </c>
      <c r="F615" s="21">
        <v>1.1000000000000001</v>
      </c>
      <c r="G615" s="22">
        <f t="shared" si="43"/>
        <v>1.0120000000000002</v>
      </c>
      <c r="H615" s="23">
        <f t="shared" si="44"/>
        <v>0.88000000000000012</v>
      </c>
    </row>
    <row r="616" spans="1:9">
      <c r="A616" s="19" t="s">
        <v>814</v>
      </c>
      <c r="B616" s="35" t="s">
        <v>74</v>
      </c>
      <c r="D616" s="30" t="s">
        <v>271</v>
      </c>
      <c r="E616" s="25">
        <v>1.75</v>
      </c>
      <c r="F616" s="21">
        <v>0.83</v>
      </c>
      <c r="G616" s="22">
        <f t="shared" si="43"/>
        <v>0.76359999999999995</v>
      </c>
      <c r="H616" s="23">
        <f t="shared" si="44"/>
        <v>0.66400000000000003</v>
      </c>
    </row>
    <row r="617" spans="1:9">
      <c r="A617" s="19" t="s">
        <v>815</v>
      </c>
      <c r="B617" s="35" t="s">
        <v>81</v>
      </c>
      <c r="D617" s="30" t="s">
        <v>271</v>
      </c>
      <c r="E617" s="25">
        <v>1.75</v>
      </c>
      <c r="F617" s="21">
        <v>0.85</v>
      </c>
      <c r="G617" s="22">
        <f t="shared" si="43"/>
        <v>0.78200000000000003</v>
      </c>
      <c r="H617" s="23">
        <f t="shared" si="44"/>
        <v>0.68</v>
      </c>
    </row>
    <row r="618" spans="1:9">
      <c r="A618" s="19" t="s">
        <v>816</v>
      </c>
      <c r="B618" s="35" t="s">
        <v>522</v>
      </c>
      <c r="D618" s="30" t="s">
        <v>525</v>
      </c>
      <c r="E618" s="25">
        <v>1.85</v>
      </c>
      <c r="F618" s="21">
        <v>0.97</v>
      </c>
      <c r="G618" s="22">
        <f t="shared" si="43"/>
        <v>0.89239999999999997</v>
      </c>
      <c r="H618" s="23">
        <f t="shared" si="44"/>
        <v>0.77600000000000002</v>
      </c>
    </row>
    <row r="619" spans="1:9">
      <c r="A619" s="19" t="s">
        <v>817</v>
      </c>
      <c r="B619" s="35" t="s">
        <v>522</v>
      </c>
      <c r="D619" s="30" t="s">
        <v>523</v>
      </c>
      <c r="E619" s="25">
        <v>2.6</v>
      </c>
      <c r="F619" s="21">
        <v>1.4</v>
      </c>
      <c r="G619" s="22">
        <f t="shared" si="43"/>
        <v>1.288</v>
      </c>
      <c r="H619" s="23">
        <f t="shared" si="44"/>
        <v>1.1199999999999999</v>
      </c>
    </row>
    <row r="620" spans="1:9">
      <c r="A620" s="19" t="s">
        <v>818</v>
      </c>
      <c r="B620" s="35" t="s">
        <v>233</v>
      </c>
      <c r="D620" s="30" t="s">
        <v>236</v>
      </c>
      <c r="E620" s="25">
        <v>4.55</v>
      </c>
      <c r="F620" s="21">
        <v>1.4</v>
      </c>
      <c r="G620" s="22">
        <f t="shared" si="43"/>
        <v>1.288</v>
      </c>
      <c r="H620" s="23">
        <f t="shared" si="44"/>
        <v>1.1199999999999999</v>
      </c>
    </row>
    <row r="621" spans="1:9">
      <c r="A621" s="19" t="s">
        <v>17</v>
      </c>
      <c r="B621" s="35"/>
      <c r="D621" s="30"/>
      <c r="E621" s="25"/>
      <c r="F621" s="21"/>
      <c r="G621" s="22" t="str">
        <f t="shared" si="43"/>
        <v xml:space="preserve"> </v>
      </c>
      <c r="H621" s="23" t="str">
        <f t="shared" si="44"/>
        <v xml:space="preserve"> </v>
      </c>
    </row>
    <row r="622" spans="1:9">
      <c r="A622" s="11" t="s">
        <v>819</v>
      </c>
      <c r="B622" s="11"/>
      <c r="C622" s="12"/>
      <c r="D622" s="32"/>
      <c r="E622" s="31"/>
      <c r="F622" s="21"/>
      <c r="G622" s="22" t="str">
        <f t="shared" si="43"/>
        <v xml:space="preserve"> </v>
      </c>
      <c r="H622" s="23" t="str">
        <f t="shared" si="44"/>
        <v xml:space="preserve"> </v>
      </c>
    </row>
    <row r="623" spans="1:9">
      <c r="A623" s="19" t="s">
        <v>17</v>
      </c>
      <c r="B623" s="20"/>
      <c r="C623" s="12"/>
      <c r="D623" s="32"/>
      <c r="E623" s="31"/>
      <c r="F623" s="21"/>
      <c r="G623" s="22" t="str">
        <f t="shared" si="43"/>
        <v xml:space="preserve"> </v>
      </c>
      <c r="H623" s="23" t="str">
        <f t="shared" si="44"/>
        <v xml:space="preserve"> </v>
      </c>
    </row>
    <row r="624" spans="1:9">
      <c r="A624" s="19" t="s">
        <v>820</v>
      </c>
      <c r="B624" s="4" t="s">
        <v>821</v>
      </c>
      <c r="C624" s="24" t="str">
        <f>IF((MOD(I624,1)&gt;0),_xlfn.CONCAT("Length - ",TEXT(I624,"# ?/?''")),_xlfn.CONCAT("Length - ",TEXT(I624,"#''")))</f>
        <v>Length - 5 1/2''</v>
      </c>
      <c r="D624" s="30" t="s">
        <v>822</v>
      </c>
      <c r="E624" s="25">
        <v>3.6</v>
      </c>
      <c r="F624" s="21">
        <v>2.93</v>
      </c>
      <c r="G624" s="22">
        <f t="shared" si="43"/>
        <v>2.6956000000000002</v>
      </c>
      <c r="H624" s="23">
        <f t="shared" si="44"/>
        <v>2.3440000000000003</v>
      </c>
      <c r="I624" s="33">
        <v>5.5</v>
      </c>
    </row>
    <row r="625" spans="1:9">
      <c r="A625" s="19" t="s">
        <v>823</v>
      </c>
      <c r="B625" s="4" t="s">
        <v>821</v>
      </c>
      <c r="C625" s="24" t="str">
        <f>IF((MOD(I625,1)&gt;0),_xlfn.CONCAT("Length - ",TEXT(I625,"# ?/?''")),_xlfn.CONCAT("Length - ",TEXT(I625,"#''")))</f>
        <v>Length - 2 1/2''</v>
      </c>
      <c r="D625" s="30" t="s">
        <v>824</v>
      </c>
      <c r="E625" s="25">
        <v>1.65</v>
      </c>
      <c r="F625" s="21">
        <v>1.38</v>
      </c>
      <c r="G625" s="22">
        <f t="shared" si="43"/>
        <v>1.2696000000000001</v>
      </c>
      <c r="H625" s="23">
        <f t="shared" si="44"/>
        <v>1.1039999999999999</v>
      </c>
      <c r="I625" s="33">
        <v>2.5</v>
      </c>
    </row>
    <row r="626" spans="1:9">
      <c r="A626" s="19" t="s">
        <v>825</v>
      </c>
      <c r="B626" s="4" t="s">
        <v>821</v>
      </c>
      <c r="C626" s="24" t="str">
        <f>IF((MOD(I626,1)&gt;0),_xlfn.CONCAT("Length - ",TEXT(I626,"# ?/?''")),_xlfn.CONCAT("Length - ",TEXT(I626,"#''")))</f>
        <v>Length - 1 1/2''</v>
      </c>
      <c r="D626" s="30" t="s">
        <v>826</v>
      </c>
      <c r="E626" s="25">
        <v>0.8</v>
      </c>
      <c r="F626" s="21">
        <v>0.84</v>
      </c>
      <c r="G626" s="22">
        <f t="shared" si="43"/>
        <v>0.77280000000000004</v>
      </c>
      <c r="H626" s="23">
        <f t="shared" si="44"/>
        <v>0.67200000000000004</v>
      </c>
      <c r="I626" s="33">
        <v>1.5</v>
      </c>
    </row>
    <row r="627" spans="1:9">
      <c r="A627" s="19" t="s">
        <v>827</v>
      </c>
      <c r="B627" s="4" t="s">
        <v>828</v>
      </c>
      <c r="C627" s="24" t="str">
        <f>IF((MOD(I627,1)&gt;0),_xlfn.CONCAT("Length - ",TEXT(I627,"# ?/?''")),_xlfn.CONCAT("Length - ",TEXT(I627,"#''")))</f>
        <v>Length - 2 1/2''</v>
      </c>
      <c r="D627" s="30" t="s">
        <v>824</v>
      </c>
      <c r="E627" s="25">
        <v>3.2</v>
      </c>
      <c r="F627" s="21">
        <v>2.5099999999999998</v>
      </c>
      <c r="G627" s="22">
        <f t="shared" si="43"/>
        <v>2.3091999999999997</v>
      </c>
      <c r="H627" s="23">
        <f t="shared" si="44"/>
        <v>2.008</v>
      </c>
      <c r="I627" s="33">
        <v>2.5</v>
      </c>
    </row>
    <row r="628" spans="1:9">
      <c r="A628" s="19" t="s">
        <v>829</v>
      </c>
      <c r="B628" s="4" t="s">
        <v>828</v>
      </c>
      <c r="C628" s="24" t="str">
        <f>IF((MOD(I628,1)&gt;0),_xlfn.CONCAT("Length - ",TEXT(I628,"# ?/?''")),_xlfn.CONCAT("Length - ",TEXT(I628,"#''")))</f>
        <v>Length - 1 1/2''</v>
      </c>
      <c r="D628" s="30" t="s">
        <v>826</v>
      </c>
      <c r="E628" s="25">
        <v>1.85</v>
      </c>
      <c r="F628" s="21">
        <v>1.55</v>
      </c>
      <c r="G628" s="22">
        <f t="shared" si="43"/>
        <v>1.4260000000000002</v>
      </c>
      <c r="H628" s="23">
        <f t="shared" si="44"/>
        <v>1.2400000000000002</v>
      </c>
      <c r="I628" s="33">
        <v>1.5</v>
      </c>
    </row>
    <row r="629" spans="1:9">
      <c r="A629" s="19" t="s">
        <v>17</v>
      </c>
      <c r="C629" s="26"/>
      <c r="D629" s="30"/>
      <c r="E629" s="25"/>
      <c r="F629" s="21"/>
      <c r="G629" s="22" t="str">
        <f t="shared" si="43"/>
        <v xml:space="preserve"> </v>
      </c>
      <c r="H629" s="23" t="str">
        <f t="shared" si="44"/>
        <v xml:space="preserve"> </v>
      </c>
    </row>
    <row r="630" spans="1:9">
      <c r="A630" s="19" t="s">
        <v>830</v>
      </c>
      <c r="B630" s="4" t="s">
        <v>831</v>
      </c>
      <c r="C630" s="26" t="str">
        <f>_xlfn.CONCAT("Size - ",I630)</f>
        <v>Size - 2 1/2'' x 5 1/2''</v>
      </c>
      <c r="D630" s="30" t="s">
        <v>367</v>
      </c>
      <c r="E630" s="25">
        <v>38</v>
      </c>
      <c r="F630" s="21">
        <v>11.41</v>
      </c>
      <c r="G630" s="22">
        <f t="shared" si="43"/>
        <v>10.497200000000001</v>
      </c>
      <c r="H630" s="23">
        <f t="shared" si="44"/>
        <v>9.1280000000000001</v>
      </c>
      <c r="I630" s="26" t="s">
        <v>832</v>
      </c>
    </row>
    <row r="631" spans="1:9">
      <c r="A631" s="19" t="s">
        <v>833</v>
      </c>
      <c r="B631" s="4" t="s">
        <v>831</v>
      </c>
      <c r="C631" s="26" t="str">
        <f>_xlfn.CONCAT("Size - ",I631)</f>
        <v>Size - 2 1/2'' x 2 1/2''</v>
      </c>
      <c r="D631" s="30" t="s">
        <v>370</v>
      </c>
      <c r="E631" s="25">
        <v>8.4499999999999993</v>
      </c>
      <c r="F631" s="21">
        <v>5.64</v>
      </c>
      <c r="G631" s="22">
        <f t="shared" si="43"/>
        <v>5.1887999999999996</v>
      </c>
      <c r="H631" s="23">
        <f t="shared" si="44"/>
        <v>4.5119999999999996</v>
      </c>
      <c r="I631" s="26" t="s">
        <v>752</v>
      </c>
    </row>
    <row r="632" spans="1:9">
      <c r="A632" s="19" t="s">
        <v>17</v>
      </c>
      <c r="C632" s="26"/>
      <c r="D632" s="30"/>
      <c r="E632" s="25"/>
      <c r="F632" s="21"/>
      <c r="G632" s="22" t="str">
        <f t="shared" si="43"/>
        <v xml:space="preserve"> </v>
      </c>
      <c r="H632" s="23" t="str">
        <f t="shared" si="44"/>
        <v xml:space="preserve"> </v>
      </c>
    </row>
    <row r="633" spans="1:9">
      <c r="A633" s="19" t="s">
        <v>834</v>
      </c>
      <c r="B633" s="4" t="s">
        <v>835</v>
      </c>
      <c r="C633" s="26"/>
      <c r="D633" s="30"/>
      <c r="E633" s="25">
        <v>0.5</v>
      </c>
      <c r="F633" s="21">
        <v>0.67</v>
      </c>
      <c r="G633" s="22">
        <f t="shared" si="43"/>
        <v>0.61640000000000006</v>
      </c>
      <c r="H633" s="23">
        <f t="shared" si="44"/>
        <v>0.53600000000000003</v>
      </c>
    </row>
    <row r="634" spans="1:9">
      <c r="A634" s="19" t="s">
        <v>17</v>
      </c>
      <c r="C634" s="26"/>
      <c r="D634" s="30"/>
      <c r="E634" s="25"/>
      <c r="F634" s="21"/>
      <c r="G634" s="22" t="str">
        <f t="shared" si="43"/>
        <v xml:space="preserve"> </v>
      </c>
      <c r="H634" s="23" t="str">
        <f t="shared" si="44"/>
        <v xml:space="preserve"> </v>
      </c>
    </row>
    <row r="635" spans="1:9">
      <c r="A635" s="19" t="s">
        <v>836</v>
      </c>
      <c r="B635" s="4" t="s">
        <v>837</v>
      </c>
      <c r="C635" s="26"/>
      <c r="D635" s="30" t="s">
        <v>293</v>
      </c>
      <c r="E635" s="25">
        <v>6</v>
      </c>
      <c r="F635" s="21">
        <v>6.41</v>
      </c>
      <c r="G635" s="22">
        <f t="shared" si="43"/>
        <v>5.8972000000000007</v>
      </c>
      <c r="H635" s="23">
        <f t="shared" si="44"/>
        <v>5.1280000000000001</v>
      </c>
    </row>
    <row r="636" spans="1:9">
      <c r="A636" s="19" t="s">
        <v>838</v>
      </c>
      <c r="B636" s="4" t="s">
        <v>837</v>
      </c>
      <c r="C636" s="26"/>
      <c r="D636" s="30" t="s">
        <v>839</v>
      </c>
      <c r="E636" s="25">
        <v>6</v>
      </c>
      <c r="F636" s="21">
        <v>6.53</v>
      </c>
      <c r="G636" s="22">
        <f t="shared" si="43"/>
        <v>6.0076000000000001</v>
      </c>
      <c r="H636" s="23">
        <f t="shared" si="44"/>
        <v>5.2240000000000002</v>
      </c>
    </row>
    <row r="637" spans="1:9">
      <c r="A637" s="19" t="s">
        <v>840</v>
      </c>
      <c r="B637" s="4" t="s">
        <v>127</v>
      </c>
      <c r="C637" s="26" t="s">
        <v>841</v>
      </c>
      <c r="D637" s="30" t="s">
        <v>293</v>
      </c>
      <c r="E637" s="25">
        <v>10.199999999999999</v>
      </c>
      <c r="F637" s="21">
        <v>3.08</v>
      </c>
      <c r="G637" s="22">
        <f t="shared" si="43"/>
        <v>2.8336000000000001</v>
      </c>
      <c r="H637" s="23">
        <f t="shared" si="44"/>
        <v>2.4640000000000004</v>
      </c>
    </row>
    <row r="638" spans="1:9">
      <c r="A638" s="19" t="s">
        <v>17</v>
      </c>
      <c r="C638" s="26"/>
      <c r="D638" s="30"/>
      <c r="E638" s="25"/>
      <c r="F638" s="21"/>
      <c r="G638" s="22" t="str">
        <f t="shared" si="43"/>
        <v xml:space="preserve"> </v>
      </c>
      <c r="H638" s="23" t="str">
        <f t="shared" si="44"/>
        <v xml:space="preserve"> </v>
      </c>
    </row>
    <row r="639" spans="1:9">
      <c r="A639" s="19" t="s">
        <v>842</v>
      </c>
      <c r="B639" s="4" t="s">
        <v>843</v>
      </c>
      <c r="C639" s="26"/>
      <c r="D639" s="30"/>
      <c r="E639" s="25">
        <v>0.9</v>
      </c>
      <c r="F639" s="21">
        <v>0.33</v>
      </c>
      <c r="G639" s="22">
        <f t="shared" si="43"/>
        <v>0.30360000000000004</v>
      </c>
      <c r="H639" s="23">
        <f t="shared" si="44"/>
        <v>0.26400000000000001</v>
      </c>
    </row>
    <row r="640" spans="1:9">
      <c r="A640" s="19" t="s">
        <v>844</v>
      </c>
      <c r="B640" s="4" t="s">
        <v>845</v>
      </c>
      <c r="C640" s="26"/>
      <c r="D640" s="30"/>
      <c r="E640" s="25">
        <v>21.8</v>
      </c>
      <c r="F640" s="21">
        <v>2.86</v>
      </c>
      <c r="G640" s="22">
        <f t="shared" si="43"/>
        <v>2.6312000000000002</v>
      </c>
      <c r="H640" s="23">
        <f t="shared" si="44"/>
        <v>2.2879999999999998</v>
      </c>
    </row>
    <row r="641" spans="1:9">
      <c r="A641" s="19" t="s">
        <v>846</v>
      </c>
      <c r="B641" s="4" t="s">
        <v>847</v>
      </c>
      <c r="C641" s="26"/>
      <c r="D641" s="30"/>
      <c r="E641" s="25">
        <v>17.600000000000001</v>
      </c>
      <c r="F641" s="21">
        <v>3.31</v>
      </c>
      <c r="G641" s="22">
        <f t="shared" si="43"/>
        <v>3.0452000000000004</v>
      </c>
      <c r="H641" s="23">
        <f t="shared" si="44"/>
        <v>2.6480000000000001</v>
      </c>
    </row>
    <row r="642" spans="1:9">
      <c r="A642" s="19" t="s">
        <v>848</v>
      </c>
      <c r="B642" s="4" t="s">
        <v>849</v>
      </c>
      <c r="C642" s="26"/>
      <c r="D642" s="30"/>
      <c r="E642" s="25">
        <v>12.2</v>
      </c>
      <c r="F642" s="21">
        <v>1.82</v>
      </c>
      <c r="G642" s="22">
        <f t="shared" si="43"/>
        <v>1.6744000000000001</v>
      </c>
      <c r="H642" s="23">
        <f t="shared" si="44"/>
        <v>1.4560000000000002</v>
      </c>
    </row>
    <row r="643" spans="1:9">
      <c r="A643" s="19" t="s">
        <v>17</v>
      </c>
      <c r="C643" s="26"/>
      <c r="D643" s="30"/>
      <c r="E643" s="25"/>
      <c r="F643" s="21"/>
      <c r="G643" s="22" t="str">
        <f t="shared" si="43"/>
        <v xml:space="preserve"> </v>
      </c>
      <c r="H643" s="23" t="str">
        <f t="shared" si="44"/>
        <v xml:space="preserve"> </v>
      </c>
    </row>
    <row r="644" spans="1:9">
      <c r="A644" s="19" t="s">
        <v>850</v>
      </c>
      <c r="B644" s="4" t="s">
        <v>851</v>
      </c>
      <c r="C644" s="24" t="str">
        <f>IF((MOD(I644,1)&gt;0),_xlfn.CONCAT("Length - ",TEXT(I644,"# ?/?''")),_xlfn.CONCAT("Length - ",TEXT(I644,"#''")))</f>
        <v>Length - 2''</v>
      </c>
      <c r="D644" s="30" t="s">
        <v>49</v>
      </c>
      <c r="E644" s="25">
        <v>0.4</v>
      </c>
      <c r="F644" s="21">
        <v>1.23</v>
      </c>
      <c r="G644" s="22">
        <f t="shared" si="43"/>
        <v>1.1315999999999999</v>
      </c>
      <c r="H644" s="23">
        <f t="shared" si="44"/>
        <v>0.98399999999999999</v>
      </c>
      <c r="I644" s="26">
        <v>2</v>
      </c>
    </row>
    <row r="645" spans="1:9">
      <c r="A645" s="19" t="s">
        <v>17</v>
      </c>
      <c r="C645" s="26"/>
      <c r="D645" s="30"/>
      <c r="E645" s="25"/>
      <c r="F645" s="21"/>
      <c r="G645" s="22" t="str">
        <f t="shared" si="43"/>
        <v xml:space="preserve"> </v>
      </c>
      <c r="H645" s="23" t="str">
        <f t="shared" si="44"/>
        <v xml:space="preserve"> </v>
      </c>
    </row>
    <row r="646" spans="1:9">
      <c r="A646" s="19" t="s">
        <v>852</v>
      </c>
      <c r="B646" s="4" t="s">
        <v>853</v>
      </c>
      <c r="C646" s="24" t="str">
        <f>IF((MOD(I646,1)&gt;0),_xlfn.CONCAT("Length - ",TEXT(I646,"# ?/?''")),_xlfn.CONCAT("Length - ",TEXT(I646,"#''")))</f>
        <v>Length - 1''</v>
      </c>
      <c r="D646" s="30"/>
      <c r="E646" s="25">
        <v>0.35</v>
      </c>
      <c r="F646" s="21">
        <v>1.71</v>
      </c>
      <c r="G646" s="22">
        <f t="shared" ref="G646:G709" si="48">IF(ISBLANK(F646)," ",F646*$G$3)</f>
        <v>1.5731999999999999</v>
      </c>
      <c r="H646" s="23">
        <f t="shared" ref="H646:H709" si="49">IF(ISBLANK(F646)," ",F646*$H$3)</f>
        <v>1.3680000000000001</v>
      </c>
      <c r="I646" s="26">
        <v>1</v>
      </c>
    </row>
    <row r="647" spans="1:9">
      <c r="A647" s="19" t="s">
        <v>854</v>
      </c>
      <c r="B647" s="4" t="s">
        <v>853</v>
      </c>
      <c r="C647" s="24" t="str">
        <f>IF((MOD(I647,1)&gt;0),_xlfn.CONCAT("Length - ",TEXT(I647,"# ?/?''")),_xlfn.CONCAT("Length - ",TEXT(I647,"#''")))</f>
        <v>Length - 1 1/2''</v>
      </c>
      <c r="D647" s="30"/>
      <c r="E647" s="25">
        <v>1.05</v>
      </c>
      <c r="F647" s="21">
        <v>1.0900000000000001</v>
      </c>
      <c r="G647" s="22">
        <f t="shared" si="48"/>
        <v>1.0028000000000001</v>
      </c>
      <c r="H647" s="23">
        <f t="shared" si="49"/>
        <v>0.87200000000000011</v>
      </c>
      <c r="I647" s="26">
        <v>1.5</v>
      </c>
    </row>
    <row r="648" spans="1:9">
      <c r="A648" s="19" t="s">
        <v>855</v>
      </c>
      <c r="B648" s="4" t="s">
        <v>853</v>
      </c>
      <c r="C648" s="24" t="str">
        <f>IF((MOD(I648,1)&gt;0),_xlfn.CONCAT("Length - ",TEXT(I648,"# ?/?''")),_xlfn.CONCAT("Length - ",TEXT(I648,"#''")))</f>
        <v>Length - 1''</v>
      </c>
      <c r="D648" s="30"/>
      <c r="E648" s="25">
        <v>1.65</v>
      </c>
      <c r="F648" s="21">
        <v>5.5</v>
      </c>
      <c r="G648" s="22">
        <f t="shared" si="48"/>
        <v>5.0600000000000005</v>
      </c>
      <c r="H648" s="23">
        <f t="shared" si="49"/>
        <v>4.4000000000000004</v>
      </c>
      <c r="I648" s="26">
        <v>1</v>
      </c>
    </row>
    <row r="649" spans="1:9">
      <c r="A649" s="19" t="s">
        <v>17</v>
      </c>
      <c r="C649" s="26"/>
      <c r="D649" s="30"/>
      <c r="E649" s="25"/>
      <c r="F649" s="21"/>
      <c r="G649" s="22" t="str">
        <f t="shared" si="48"/>
        <v xml:space="preserve"> </v>
      </c>
      <c r="H649" s="23" t="str">
        <f t="shared" si="49"/>
        <v xml:space="preserve"> </v>
      </c>
    </row>
    <row r="650" spans="1:9">
      <c r="A650" s="19" t="s">
        <v>856</v>
      </c>
      <c r="B650" s="4" t="s">
        <v>857</v>
      </c>
      <c r="C650" s="26"/>
      <c r="D650" s="30"/>
      <c r="E650" s="25">
        <v>1.55</v>
      </c>
      <c r="F650" s="21">
        <v>0.65</v>
      </c>
      <c r="G650" s="22">
        <f t="shared" si="48"/>
        <v>0.59800000000000009</v>
      </c>
      <c r="H650" s="23">
        <f t="shared" si="49"/>
        <v>0.52</v>
      </c>
    </row>
    <row r="651" spans="1:9">
      <c r="A651" s="19" t="s">
        <v>858</v>
      </c>
      <c r="B651" s="4" t="s">
        <v>859</v>
      </c>
      <c r="C651" s="26"/>
      <c r="D651" s="30"/>
      <c r="E651" s="25">
        <v>1.6</v>
      </c>
      <c r="F651" s="21">
        <v>3.83</v>
      </c>
      <c r="G651" s="22">
        <f t="shared" si="48"/>
        <v>3.5236000000000001</v>
      </c>
      <c r="H651" s="23">
        <f t="shared" si="49"/>
        <v>3.0640000000000001</v>
      </c>
    </row>
    <row r="652" spans="1:9">
      <c r="A652" s="19" t="s">
        <v>860</v>
      </c>
      <c r="B652" s="4" t="s">
        <v>861</v>
      </c>
      <c r="C652" s="26"/>
      <c r="D652" s="30"/>
      <c r="E652" s="25">
        <v>2.35</v>
      </c>
      <c r="F652" s="21">
        <v>0.97</v>
      </c>
      <c r="G652" s="22">
        <f t="shared" si="48"/>
        <v>0.89239999999999997</v>
      </c>
      <c r="H652" s="23">
        <f t="shared" si="49"/>
        <v>0.77600000000000002</v>
      </c>
    </row>
    <row r="653" spans="1:9">
      <c r="A653" s="19" t="s">
        <v>862</v>
      </c>
      <c r="B653" s="4" t="s">
        <v>863</v>
      </c>
      <c r="C653" s="26"/>
      <c r="D653" s="30"/>
      <c r="E653" s="25">
        <v>1.3</v>
      </c>
      <c r="F653" s="21">
        <v>2.19</v>
      </c>
      <c r="G653" s="22">
        <f t="shared" si="48"/>
        <v>2.0148000000000001</v>
      </c>
      <c r="H653" s="23">
        <f t="shared" si="49"/>
        <v>1.752</v>
      </c>
    </row>
    <row r="654" spans="1:9">
      <c r="A654" s="19" t="s">
        <v>17</v>
      </c>
      <c r="C654" s="26"/>
      <c r="D654" s="30"/>
      <c r="E654" s="25"/>
      <c r="F654" s="21"/>
      <c r="G654" s="22" t="str">
        <f t="shared" si="48"/>
        <v xml:space="preserve"> </v>
      </c>
      <c r="H654" s="23" t="str">
        <f t="shared" si="49"/>
        <v xml:space="preserve"> </v>
      </c>
    </row>
    <row r="655" spans="1:9">
      <c r="A655" s="19" t="s">
        <v>864</v>
      </c>
      <c r="B655" s="4" t="s">
        <v>865</v>
      </c>
      <c r="C655" s="24" t="str">
        <f>IF((MOD(I655,1)&gt;0),_xlfn.CONCAT("Length - ",TEXT(I655,"# ?/?''")),_xlfn.CONCAT("Length - ",TEXT(I655,"#''")))</f>
        <v>Length - 3 1/2''</v>
      </c>
      <c r="D655" s="30" t="s">
        <v>101</v>
      </c>
      <c r="E655" s="25">
        <v>8.5</v>
      </c>
      <c r="F655" s="21">
        <v>2.08</v>
      </c>
      <c r="G655" s="22">
        <f t="shared" si="48"/>
        <v>1.9136000000000002</v>
      </c>
      <c r="H655" s="23">
        <f t="shared" si="49"/>
        <v>1.6640000000000001</v>
      </c>
      <c r="I655" s="26">
        <v>3.5</v>
      </c>
    </row>
    <row r="656" spans="1:9">
      <c r="A656" s="19" t="s">
        <v>866</v>
      </c>
      <c r="B656" s="4" t="s">
        <v>865</v>
      </c>
      <c r="C656" s="24" t="str">
        <f>IF((MOD(I656,1)&gt;0),_xlfn.CONCAT("Length - ",TEXT(I656,"# ?/?''")),_xlfn.CONCAT("Length - ",TEXT(I656,"#''")))</f>
        <v>Length - 2''</v>
      </c>
      <c r="D656" s="30" t="s">
        <v>101</v>
      </c>
      <c r="E656" s="25">
        <v>5</v>
      </c>
      <c r="F656" s="21">
        <v>1.66</v>
      </c>
      <c r="G656" s="22">
        <f t="shared" si="48"/>
        <v>1.5271999999999999</v>
      </c>
      <c r="H656" s="23">
        <f t="shared" si="49"/>
        <v>1.3280000000000001</v>
      </c>
      <c r="I656" s="26">
        <v>2</v>
      </c>
    </row>
    <row r="657" spans="1:9">
      <c r="A657" s="19" t="s">
        <v>867</v>
      </c>
      <c r="B657" s="4" t="s">
        <v>868</v>
      </c>
      <c r="C657" s="26"/>
      <c r="D657" s="30" t="s">
        <v>101</v>
      </c>
      <c r="E657" s="25">
        <v>1.5</v>
      </c>
      <c r="F657" s="21">
        <v>1.06</v>
      </c>
      <c r="G657" s="22">
        <f t="shared" si="48"/>
        <v>0.97520000000000007</v>
      </c>
      <c r="H657" s="23">
        <f t="shared" si="49"/>
        <v>0.84800000000000009</v>
      </c>
    </row>
    <row r="658" spans="1:9">
      <c r="A658" s="19" t="s">
        <v>17</v>
      </c>
      <c r="C658" s="26"/>
      <c r="D658" s="30"/>
      <c r="E658" s="25"/>
      <c r="F658" s="21"/>
      <c r="G658" s="22" t="str">
        <f t="shared" si="48"/>
        <v xml:space="preserve"> </v>
      </c>
      <c r="H658" s="23" t="str">
        <f t="shared" si="49"/>
        <v xml:space="preserve"> </v>
      </c>
    </row>
    <row r="659" spans="1:9">
      <c r="A659" s="19" t="s">
        <v>869</v>
      </c>
      <c r="B659" s="4" t="s">
        <v>870</v>
      </c>
      <c r="C659" s="26"/>
      <c r="D659" s="30"/>
      <c r="E659" s="25">
        <v>7.75</v>
      </c>
      <c r="F659" s="21">
        <v>13.19</v>
      </c>
      <c r="G659" s="22">
        <f t="shared" si="48"/>
        <v>12.1348</v>
      </c>
      <c r="H659" s="23">
        <f t="shared" si="49"/>
        <v>10.552</v>
      </c>
    </row>
    <row r="660" spans="1:9">
      <c r="A660" s="19" t="s">
        <v>871</v>
      </c>
      <c r="B660" s="4" t="s">
        <v>872</v>
      </c>
      <c r="C660" s="26"/>
      <c r="D660" s="30"/>
      <c r="E660" s="25">
        <v>9.25</v>
      </c>
      <c r="F660" s="21">
        <v>3.53</v>
      </c>
      <c r="G660" s="22">
        <f t="shared" si="48"/>
        <v>3.2475999999999998</v>
      </c>
      <c r="H660" s="23">
        <f t="shared" si="49"/>
        <v>2.8239999999999998</v>
      </c>
    </row>
    <row r="661" spans="1:9">
      <c r="A661" s="19" t="s">
        <v>873</v>
      </c>
      <c r="B661" s="4" t="s">
        <v>874</v>
      </c>
      <c r="C661" s="26"/>
      <c r="D661" s="30" t="s">
        <v>205</v>
      </c>
      <c r="E661" s="25">
        <v>0.22</v>
      </c>
      <c r="F661" s="21">
        <v>0.44</v>
      </c>
      <c r="G661" s="22">
        <f t="shared" si="48"/>
        <v>0.40479999999999999</v>
      </c>
      <c r="H661" s="23">
        <f t="shared" si="49"/>
        <v>0.35200000000000004</v>
      </c>
    </row>
    <row r="662" spans="1:9">
      <c r="A662" s="19" t="s">
        <v>875</v>
      </c>
      <c r="B662" s="4" t="s">
        <v>876</v>
      </c>
      <c r="C662" s="24" t="str">
        <f>IF((MOD(I662,1)&gt;0),_xlfn.CONCAT("Length - ",TEXT(I662,"# ?/?''")),_xlfn.CONCAT("Length - ",TEXT(I662,"#''")))</f>
        <v>Length - 2''</v>
      </c>
      <c r="D662" s="30"/>
      <c r="E662" s="25">
        <v>3.8</v>
      </c>
      <c r="F662" s="21">
        <v>0.99</v>
      </c>
      <c r="G662" s="22">
        <f t="shared" si="48"/>
        <v>0.91080000000000005</v>
      </c>
      <c r="H662" s="23">
        <f t="shared" si="49"/>
        <v>0.79200000000000004</v>
      </c>
      <c r="I662" s="4">
        <v>2</v>
      </c>
    </row>
    <row r="663" spans="1:9">
      <c r="A663" s="19" t="s">
        <v>877</v>
      </c>
      <c r="B663" s="4" t="s">
        <v>878</v>
      </c>
      <c r="C663" s="26"/>
      <c r="E663" s="25">
        <v>0.8</v>
      </c>
      <c r="F663" s="21">
        <v>1.71</v>
      </c>
      <c r="G663" s="22">
        <f t="shared" si="48"/>
        <v>1.5731999999999999</v>
      </c>
      <c r="H663" s="23">
        <f t="shared" si="49"/>
        <v>1.3680000000000001</v>
      </c>
    </row>
    <row r="664" spans="1:9">
      <c r="A664" s="19" t="s">
        <v>17</v>
      </c>
      <c r="C664" s="26"/>
      <c r="D664" s="30"/>
      <c r="E664" s="25"/>
      <c r="F664" s="21"/>
      <c r="G664" s="22" t="str">
        <f t="shared" si="48"/>
        <v xml:space="preserve"> </v>
      </c>
      <c r="H664" s="23" t="str">
        <f t="shared" si="49"/>
        <v xml:space="preserve"> </v>
      </c>
    </row>
    <row r="665" spans="1:9">
      <c r="A665" s="11" t="s">
        <v>879</v>
      </c>
      <c r="B665" s="11"/>
      <c r="C665" s="12" t="s">
        <v>8</v>
      </c>
      <c r="D665" s="13" t="s">
        <v>9</v>
      </c>
      <c r="E665" s="31"/>
      <c r="F665" s="21"/>
      <c r="G665" s="22" t="str">
        <f t="shared" si="48"/>
        <v xml:space="preserve"> </v>
      </c>
      <c r="H665" s="23" t="str">
        <f t="shared" si="49"/>
        <v xml:space="preserve"> </v>
      </c>
    </row>
    <row r="666" spans="1:9">
      <c r="A666" s="19" t="s">
        <v>17</v>
      </c>
      <c r="B666" s="20"/>
      <c r="C666" s="12"/>
      <c r="D666" s="13"/>
      <c r="E666" s="31"/>
      <c r="F666" s="21"/>
      <c r="G666" s="22" t="str">
        <f t="shared" si="48"/>
        <v xml:space="preserve"> </v>
      </c>
      <c r="H666" s="23" t="str">
        <f t="shared" si="49"/>
        <v xml:space="preserve"> </v>
      </c>
    </row>
    <row r="667" spans="1:9">
      <c r="A667" s="19" t="s">
        <v>880</v>
      </c>
      <c r="B667" s="4" t="s">
        <v>19</v>
      </c>
      <c r="C667" s="24" t="str">
        <f>IF((MOD(I667,1)&gt;0),_xlfn.CONCAT("Length - ",TEXT(I667,"# ?/?''")),_xlfn.CONCAT("Length - ",TEXT(I667,"#''")))</f>
        <v>Length - 1 3/4''</v>
      </c>
      <c r="D667" s="30" t="s">
        <v>881</v>
      </c>
      <c r="E667" s="25">
        <v>3.2</v>
      </c>
      <c r="F667" s="21">
        <v>1.08</v>
      </c>
      <c r="G667" s="22">
        <f t="shared" si="48"/>
        <v>0.99360000000000015</v>
      </c>
      <c r="H667" s="23">
        <f t="shared" si="49"/>
        <v>0.8640000000000001</v>
      </c>
      <c r="I667" s="26">
        <v>1.75</v>
      </c>
    </row>
    <row r="668" spans="1:9">
      <c r="A668" s="19" t="s">
        <v>882</v>
      </c>
      <c r="B668" s="4" t="s">
        <v>19</v>
      </c>
      <c r="C668" s="24" t="str">
        <f>IF((MOD(I668,1)&gt;0),_xlfn.CONCAT("Length - ",TEXT(I668,"# ?/?''")),_xlfn.CONCAT("Length - ",TEXT(I668,"#''")))</f>
        <v>Length - 2 3/4''</v>
      </c>
      <c r="D668" s="30" t="s">
        <v>883</v>
      </c>
      <c r="E668" s="25">
        <v>5</v>
      </c>
      <c r="F668" s="21">
        <v>1.41</v>
      </c>
      <c r="G668" s="22">
        <f t="shared" si="48"/>
        <v>1.2971999999999999</v>
      </c>
      <c r="H668" s="23">
        <f t="shared" si="49"/>
        <v>1.1279999999999999</v>
      </c>
      <c r="I668" s="26">
        <v>2.75</v>
      </c>
    </row>
    <row r="669" spans="1:9">
      <c r="A669" s="19" t="s">
        <v>884</v>
      </c>
      <c r="B669" s="4" t="s">
        <v>19</v>
      </c>
      <c r="C669" s="24" t="str">
        <f>IF((MOD(I669,1)&gt;0),_xlfn.CONCAT("Length - ",TEXT(I669,"# ?/?''")),_xlfn.CONCAT("Length - ",TEXT(I669,"#''")))</f>
        <v>Length - 4 1/4''</v>
      </c>
      <c r="D669" s="30" t="s">
        <v>885</v>
      </c>
      <c r="E669" s="25">
        <v>7.5</v>
      </c>
      <c r="F669" s="21">
        <v>2.06</v>
      </c>
      <c r="G669" s="22">
        <f t="shared" si="48"/>
        <v>1.8952000000000002</v>
      </c>
      <c r="H669" s="23">
        <f t="shared" si="49"/>
        <v>1.6480000000000001</v>
      </c>
      <c r="I669" s="26">
        <v>4.25</v>
      </c>
    </row>
    <row r="670" spans="1:9">
      <c r="A670" s="19" t="s">
        <v>886</v>
      </c>
      <c r="B670" s="4" t="s">
        <v>19</v>
      </c>
      <c r="C670" s="24" t="str">
        <f>IF((MOD(I670,1)&gt;0),_xlfn.CONCAT("Length - ",TEXT(I670,"# ?/?''")),_xlfn.CONCAT("Length - ",TEXT(I670,"#''")))</f>
        <v>Length - 5 1/4''</v>
      </c>
      <c r="D670" s="30" t="s">
        <v>887</v>
      </c>
      <c r="E670" s="25">
        <v>9.3000000000000007</v>
      </c>
      <c r="F670" s="21">
        <v>2.5499999999999998</v>
      </c>
      <c r="G670" s="22">
        <f t="shared" si="48"/>
        <v>2.3460000000000001</v>
      </c>
      <c r="H670" s="23">
        <f t="shared" si="49"/>
        <v>2.04</v>
      </c>
      <c r="I670" s="26">
        <v>5.25</v>
      </c>
    </row>
    <row r="671" spans="1:9">
      <c r="A671" s="19" t="s">
        <v>17</v>
      </c>
      <c r="C671" s="26"/>
      <c r="D671" s="30"/>
      <c r="E671" s="25"/>
      <c r="F671" s="21"/>
      <c r="G671" s="22" t="str">
        <f t="shared" si="48"/>
        <v xml:space="preserve"> </v>
      </c>
      <c r="H671" s="23" t="str">
        <f t="shared" si="49"/>
        <v xml:space="preserve"> </v>
      </c>
    </row>
    <row r="672" spans="1:9">
      <c r="A672" s="19" t="s">
        <v>888</v>
      </c>
      <c r="B672" s="4" t="s">
        <v>74</v>
      </c>
      <c r="C672" s="26"/>
      <c r="D672" s="30"/>
      <c r="E672" s="25">
        <v>1.6</v>
      </c>
      <c r="F672" s="21">
        <v>0.77</v>
      </c>
      <c r="G672" s="22">
        <f t="shared" si="48"/>
        <v>0.70840000000000003</v>
      </c>
      <c r="H672" s="23">
        <f t="shared" si="49"/>
        <v>0.6160000000000001</v>
      </c>
    </row>
    <row r="673" spans="1:9">
      <c r="A673" s="19" t="s">
        <v>889</v>
      </c>
      <c r="B673" s="4" t="s">
        <v>233</v>
      </c>
      <c r="C673" s="26" t="s">
        <v>890</v>
      </c>
      <c r="D673" s="30"/>
      <c r="E673" s="25">
        <v>3</v>
      </c>
      <c r="F673" s="21">
        <v>1.34</v>
      </c>
      <c r="G673" s="22">
        <f t="shared" si="48"/>
        <v>1.2328000000000001</v>
      </c>
      <c r="H673" s="23">
        <f t="shared" si="49"/>
        <v>1.0720000000000001</v>
      </c>
    </row>
    <row r="674" spans="1:9">
      <c r="A674" s="19" t="s">
        <v>891</v>
      </c>
      <c r="B674" s="4" t="s">
        <v>233</v>
      </c>
      <c r="C674" s="26" t="s">
        <v>892</v>
      </c>
      <c r="D674" s="30"/>
      <c r="E674" s="25">
        <v>5</v>
      </c>
      <c r="F674" s="21">
        <v>1.6</v>
      </c>
      <c r="G674" s="22">
        <f t="shared" si="48"/>
        <v>1.4720000000000002</v>
      </c>
      <c r="H674" s="23">
        <f t="shared" si="49"/>
        <v>1.2800000000000002</v>
      </c>
    </row>
    <row r="675" spans="1:9">
      <c r="A675" s="19" t="s">
        <v>17</v>
      </c>
      <c r="C675" s="26"/>
      <c r="D675" s="30"/>
      <c r="E675" s="25"/>
      <c r="F675" s="21"/>
      <c r="G675" s="22" t="str">
        <f t="shared" si="48"/>
        <v xml:space="preserve"> </v>
      </c>
      <c r="H675" s="23" t="str">
        <f t="shared" si="49"/>
        <v xml:space="preserve"> </v>
      </c>
    </row>
    <row r="676" spans="1:9">
      <c r="A676" s="19" t="s">
        <v>893</v>
      </c>
      <c r="B676" s="4" t="s">
        <v>894</v>
      </c>
      <c r="C676" s="24" t="str">
        <f>IF((MOD(I676,1)&gt;0),_xlfn.CONCAT("Length - ",TEXT(I676,"# ?/?''")),_xlfn.CONCAT("Length - ",TEXT(I676,"#''")))</f>
        <v>Length - 1 1/4''</v>
      </c>
      <c r="D676" s="30" t="s">
        <v>839</v>
      </c>
      <c r="E676" s="25">
        <v>4.7</v>
      </c>
      <c r="F676" s="21">
        <v>0.79</v>
      </c>
      <c r="G676" s="22">
        <f t="shared" si="48"/>
        <v>0.72680000000000011</v>
      </c>
      <c r="H676" s="23">
        <f t="shared" si="49"/>
        <v>0.63200000000000012</v>
      </c>
      <c r="I676" s="26">
        <v>1.25</v>
      </c>
    </row>
    <row r="677" spans="1:9">
      <c r="A677" s="19" t="s">
        <v>17</v>
      </c>
      <c r="C677" s="26"/>
      <c r="D677" s="30"/>
      <c r="E677" s="25"/>
      <c r="F677" s="21"/>
      <c r="G677" s="22" t="str">
        <f t="shared" si="48"/>
        <v xml:space="preserve"> </v>
      </c>
      <c r="H677" s="23" t="str">
        <f t="shared" si="49"/>
        <v xml:space="preserve"> </v>
      </c>
    </row>
    <row r="678" spans="1:9">
      <c r="A678" s="11" t="s">
        <v>895</v>
      </c>
      <c r="B678" s="11"/>
      <c r="C678" s="12" t="s">
        <v>8</v>
      </c>
      <c r="D678" s="13"/>
      <c r="E678" s="31"/>
      <c r="F678" s="21"/>
      <c r="G678" s="22" t="str">
        <f t="shared" si="48"/>
        <v xml:space="preserve"> </v>
      </c>
      <c r="H678" s="23" t="str">
        <f t="shared" si="49"/>
        <v xml:space="preserve"> </v>
      </c>
    </row>
    <row r="679" spans="1:9">
      <c r="A679" s="19" t="s">
        <v>17</v>
      </c>
      <c r="B679" s="20"/>
      <c r="C679" s="12"/>
      <c r="D679" s="13"/>
      <c r="E679" s="31"/>
      <c r="F679" s="21"/>
      <c r="G679" s="22" t="str">
        <f t="shared" si="48"/>
        <v xml:space="preserve"> </v>
      </c>
      <c r="H679" s="23" t="str">
        <f t="shared" si="49"/>
        <v xml:space="preserve"> </v>
      </c>
    </row>
    <row r="680" spans="1:9">
      <c r="A680" s="19" t="s">
        <v>896</v>
      </c>
      <c r="B680" s="4" t="s">
        <v>897</v>
      </c>
      <c r="C680" s="24" t="str">
        <f t="shared" ref="C680:C687" si="50">IF((MOD(I680,1)&gt;0),_xlfn.CONCAT("Length - ",TEXT(I680,"# ?/?''")),_xlfn.CONCAT("Length - ",TEXT(I680,"#''")))</f>
        <v>Length - 5''</v>
      </c>
      <c r="D680" s="30" t="s">
        <v>101</v>
      </c>
      <c r="E680" s="25">
        <v>11.1</v>
      </c>
      <c r="F680" s="21">
        <v>2.19</v>
      </c>
      <c r="G680" s="22">
        <f t="shared" si="48"/>
        <v>2.0148000000000001</v>
      </c>
      <c r="H680" s="23">
        <f t="shared" si="49"/>
        <v>1.752</v>
      </c>
      <c r="I680" s="26">
        <v>5</v>
      </c>
    </row>
    <row r="681" spans="1:9">
      <c r="A681" s="19" t="s">
        <v>898</v>
      </c>
      <c r="B681" s="4" t="s">
        <v>897</v>
      </c>
      <c r="C681" s="24" t="str">
        <f t="shared" si="50"/>
        <v>Length - 4 1/2''</v>
      </c>
      <c r="D681" s="30" t="s">
        <v>101</v>
      </c>
      <c r="E681" s="25">
        <v>10.1</v>
      </c>
      <c r="F681" s="21">
        <v>2</v>
      </c>
      <c r="G681" s="22">
        <f t="shared" si="48"/>
        <v>1.84</v>
      </c>
      <c r="H681" s="23">
        <f t="shared" si="49"/>
        <v>1.6</v>
      </c>
      <c r="I681" s="26">
        <v>4.5</v>
      </c>
    </row>
    <row r="682" spans="1:9">
      <c r="A682" s="19" t="s">
        <v>899</v>
      </c>
      <c r="B682" s="4" t="s">
        <v>897</v>
      </c>
      <c r="C682" s="24" t="str">
        <f t="shared" si="50"/>
        <v>Length - 4''</v>
      </c>
      <c r="D682" s="30" t="s">
        <v>101</v>
      </c>
      <c r="E682" s="25">
        <v>8.9</v>
      </c>
      <c r="F682" s="21">
        <v>1.84</v>
      </c>
      <c r="G682" s="22">
        <f t="shared" si="48"/>
        <v>1.6928000000000001</v>
      </c>
      <c r="H682" s="23">
        <f t="shared" si="49"/>
        <v>1.4720000000000002</v>
      </c>
      <c r="I682" s="26">
        <v>4</v>
      </c>
    </row>
    <row r="683" spans="1:9">
      <c r="A683" s="19" t="s">
        <v>900</v>
      </c>
      <c r="B683" s="4" t="s">
        <v>897</v>
      </c>
      <c r="C683" s="24" t="str">
        <f t="shared" si="50"/>
        <v>Length - 2 1/2''</v>
      </c>
      <c r="D683" s="30" t="s">
        <v>101</v>
      </c>
      <c r="E683" s="25">
        <v>5.6</v>
      </c>
      <c r="F683" s="21">
        <v>1.36</v>
      </c>
      <c r="G683" s="22">
        <f t="shared" si="48"/>
        <v>1.2512000000000001</v>
      </c>
      <c r="H683" s="23">
        <f t="shared" si="49"/>
        <v>1.0880000000000001</v>
      </c>
      <c r="I683" s="26">
        <v>2.5</v>
      </c>
    </row>
    <row r="684" spans="1:9">
      <c r="A684" s="19" t="s">
        <v>901</v>
      </c>
      <c r="B684" s="4" t="s">
        <v>897</v>
      </c>
      <c r="C684" s="24" t="str">
        <f t="shared" si="50"/>
        <v>Length - 3''</v>
      </c>
      <c r="D684" s="30" t="s">
        <v>101</v>
      </c>
      <c r="E684" s="25">
        <v>6.7</v>
      </c>
      <c r="F684" s="21">
        <v>1.55</v>
      </c>
      <c r="G684" s="22">
        <f t="shared" si="48"/>
        <v>1.4260000000000002</v>
      </c>
      <c r="H684" s="23">
        <f t="shared" si="49"/>
        <v>1.2400000000000002</v>
      </c>
      <c r="I684" s="26">
        <v>3</v>
      </c>
    </row>
    <row r="685" spans="1:9">
      <c r="A685" s="19" t="s">
        <v>902</v>
      </c>
      <c r="B685" s="4" t="s">
        <v>897</v>
      </c>
      <c r="C685" s="24" t="str">
        <f t="shared" si="50"/>
        <v>Length - 2''</v>
      </c>
      <c r="D685" s="30" t="s">
        <v>101</v>
      </c>
      <c r="E685" s="25">
        <v>4.5</v>
      </c>
      <c r="F685" s="21">
        <v>1.17</v>
      </c>
      <c r="G685" s="22">
        <f t="shared" si="48"/>
        <v>1.0764</v>
      </c>
      <c r="H685" s="23">
        <f t="shared" si="49"/>
        <v>0.93599999999999994</v>
      </c>
      <c r="I685" s="26">
        <v>2</v>
      </c>
    </row>
    <row r="686" spans="1:9">
      <c r="A686" s="19" t="s">
        <v>903</v>
      </c>
      <c r="B686" s="4" t="s">
        <v>897</v>
      </c>
      <c r="C686" s="24" t="str">
        <f t="shared" si="50"/>
        <v>Length - 1 1/2''</v>
      </c>
      <c r="D686" s="30" t="s">
        <v>101</v>
      </c>
      <c r="E686" s="25">
        <v>3.4</v>
      </c>
      <c r="F686" s="21">
        <v>1.05</v>
      </c>
      <c r="G686" s="22">
        <f t="shared" si="48"/>
        <v>0.96600000000000008</v>
      </c>
      <c r="H686" s="23">
        <f t="shared" si="49"/>
        <v>0.84000000000000008</v>
      </c>
      <c r="I686" s="26">
        <v>1.5</v>
      </c>
    </row>
    <row r="687" spans="1:9">
      <c r="A687" s="19" t="s">
        <v>904</v>
      </c>
      <c r="B687" s="4" t="s">
        <v>897</v>
      </c>
      <c r="C687" s="24" t="str">
        <f t="shared" si="50"/>
        <v>Length - 1 1/4''</v>
      </c>
      <c r="D687" s="30" t="s">
        <v>101</v>
      </c>
      <c r="E687" s="25">
        <v>2.85</v>
      </c>
      <c r="F687" s="21">
        <v>1.04</v>
      </c>
      <c r="G687" s="22">
        <f t="shared" si="48"/>
        <v>0.95680000000000009</v>
      </c>
      <c r="H687" s="23">
        <f t="shared" si="49"/>
        <v>0.83200000000000007</v>
      </c>
      <c r="I687" s="26">
        <v>1.25</v>
      </c>
    </row>
    <row r="688" spans="1:9">
      <c r="A688" s="19"/>
      <c r="C688" s="26"/>
      <c r="D688" s="30"/>
      <c r="E688" s="25"/>
      <c r="F688" s="21"/>
      <c r="G688" s="22" t="str">
        <f t="shared" si="48"/>
        <v xml:space="preserve"> </v>
      </c>
      <c r="H688" s="23" t="str">
        <f t="shared" si="49"/>
        <v xml:space="preserve"> </v>
      </c>
    </row>
    <row r="689" spans="1:11" ht="20.25">
      <c r="A689" s="5" t="s">
        <v>905</v>
      </c>
      <c r="B689" s="1"/>
      <c r="C689" s="1"/>
      <c r="D689" s="1"/>
      <c r="E689" s="25"/>
      <c r="F689" s="21"/>
      <c r="G689" s="22" t="str">
        <f t="shared" si="48"/>
        <v xml:space="preserve"> </v>
      </c>
      <c r="H689" s="23" t="str">
        <f t="shared" si="49"/>
        <v xml:space="preserve"> </v>
      </c>
    </row>
    <row r="690" spans="1:11">
      <c r="A690" s="19"/>
      <c r="C690" s="26"/>
      <c r="D690" s="27"/>
      <c r="E690" s="25"/>
      <c r="F690" s="21"/>
      <c r="G690" s="22" t="str">
        <f t="shared" si="48"/>
        <v xml:space="preserve"> </v>
      </c>
      <c r="H690" s="23" t="str">
        <f t="shared" si="49"/>
        <v xml:space="preserve"> </v>
      </c>
    </row>
    <row r="691" spans="1:11">
      <c r="A691" s="20" t="s">
        <v>7</v>
      </c>
      <c r="B691" s="52"/>
      <c r="C691" s="53" t="s">
        <v>8</v>
      </c>
      <c r="D691" s="54" t="s">
        <v>9</v>
      </c>
      <c r="E691" s="55" t="s">
        <v>906</v>
      </c>
      <c r="F691" s="56" t="s">
        <v>16</v>
      </c>
      <c r="G691" s="22" t="e">
        <f t="shared" si="48"/>
        <v>#VALUE!</v>
      </c>
      <c r="H691" s="23" t="e">
        <f t="shared" si="49"/>
        <v>#VALUE!</v>
      </c>
    </row>
    <row r="692" spans="1:11">
      <c r="A692" s="57"/>
      <c r="B692" s="20"/>
      <c r="C692" s="58"/>
      <c r="D692" s="59"/>
      <c r="E692" s="60"/>
      <c r="F692" s="61"/>
      <c r="G692" s="22" t="str">
        <f t="shared" si="48"/>
        <v xml:space="preserve"> </v>
      </c>
      <c r="H692" s="23" t="str">
        <f t="shared" si="49"/>
        <v xml:space="preserve"> </v>
      </c>
    </row>
    <row r="693" spans="1:11" ht="15.75">
      <c r="A693" s="57" t="s">
        <v>907</v>
      </c>
      <c r="B693" s="62" t="s">
        <v>19</v>
      </c>
      <c r="C693" s="24" t="str">
        <f t="shared" ref="C693:C701" si="51">IF((MOD(I693,1)&gt;0),_xlfn.CONCAT("Length - ",TEXT(I693,"# ?/?''")),_xlfn.CONCAT("Length - ",TEXT(I693,"#''")))</f>
        <v>Length - 4''</v>
      </c>
      <c r="D693" s="24" t="str">
        <f t="shared" ref="D693:D701" si="52">_xlfn.CONCAT(K693,"H")</f>
        <v>8H</v>
      </c>
      <c r="E693" s="63">
        <v>7.8</v>
      </c>
      <c r="F693" s="64">
        <v>1.1200000000000001</v>
      </c>
      <c r="G693" s="22">
        <f t="shared" si="48"/>
        <v>1.0304000000000002</v>
      </c>
      <c r="H693" s="23">
        <f t="shared" si="49"/>
        <v>0.89600000000000013</v>
      </c>
      <c r="I693" s="65">
        <v>4</v>
      </c>
      <c r="K693" s="66">
        <v>8</v>
      </c>
    </row>
    <row r="694" spans="1:11" ht="15.75">
      <c r="A694" s="57" t="s">
        <v>908</v>
      </c>
      <c r="B694" s="62" t="s">
        <v>19</v>
      </c>
      <c r="C694" s="24" t="str">
        <f t="shared" si="51"/>
        <v>Length - 6 1/2''</v>
      </c>
      <c r="D694" s="24" t="str">
        <f t="shared" si="52"/>
        <v>13H</v>
      </c>
      <c r="E694" s="63">
        <v>12.9</v>
      </c>
      <c r="F694" s="64">
        <v>1.64</v>
      </c>
      <c r="G694" s="22">
        <f t="shared" si="48"/>
        <v>1.5087999999999999</v>
      </c>
      <c r="H694" s="23">
        <f t="shared" si="49"/>
        <v>1.3120000000000001</v>
      </c>
      <c r="I694" s="65">
        <v>6.5</v>
      </c>
      <c r="K694" s="66">
        <v>13</v>
      </c>
    </row>
    <row r="695" spans="1:11" ht="15.75">
      <c r="A695" s="57" t="s">
        <v>909</v>
      </c>
      <c r="B695" s="62" t="s">
        <v>19</v>
      </c>
      <c r="C695" s="24" t="str">
        <f t="shared" si="51"/>
        <v>Length - 8''</v>
      </c>
      <c r="D695" s="24" t="str">
        <f t="shared" si="52"/>
        <v>16H</v>
      </c>
      <c r="E695" s="63">
        <v>15.8</v>
      </c>
      <c r="F695" s="64">
        <v>2.16</v>
      </c>
      <c r="G695" s="22">
        <f t="shared" si="48"/>
        <v>1.9872000000000003</v>
      </c>
      <c r="H695" s="23">
        <f t="shared" si="49"/>
        <v>1.7280000000000002</v>
      </c>
      <c r="I695" s="65">
        <v>8</v>
      </c>
      <c r="K695" s="66">
        <v>16</v>
      </c>
    </row>
    <row r="696" spans="1:11" ht="15.75">
      <c r="A696" s="57" t="s">
        <v>910</v>
      </c>
      <c r="B696" s="62" t="s">
        <v>19</v>
      </c>
      <c r="C696" s="24" t="str">
        <f t="shared" si="51"/>
        <v>Length - 8 1/2''</v>
      </c>
      <c r="D696" s="24" t="str">
        <f t="shared" si="52"/>
        <v>17H</v>
      </c>
      <c r="E696" s="63">
        <v>16.7</v>
      </c>
      <c r="F696" s="64">
        <v>2.2200000000000002</v>
      </c>
      <c r="G696" s="22">
        <f t="shared" si="48"/>
        <v>2.0424000000000002</v>
      </c>
      <c r="H696" s="23">
        <f t="shared" si="49"/>
        <v>1.7760000000000002</v>
      </c>
      <c r="I696" s="65">
        <v>8.5</v>
      </c>
      <c r="K696" s="66">
        <v>17</v>
      </c>
    </row>
    <row r="697" spans="1:11" ht="15.75">
      <c r="A697" s="57" t="s">
        <v>911</v>
      </c>
      <c r="B697" s="62" t="s">
        <v>19</v>
      </c>
      <c r="C697" s="24" t="str">
        <f t="shared" si="51"/>
        <v>Length - 10 1/2''</v>
      </c>
      <c r="D697" s="24" t="str">
        <f t="shared" si="52"/>
        <v>21H</v>
      </c>
      <c r="E697" s="63">
        <v>20.3</v>
      </c>
      <c r="F697" s="64">
        <v>2.39</v>
      </c>
      <c r="G697" s="22">
        <f t="shared" si="48"/>
        <v>2.1988000000000003</v>
      </c>
      <c r="H697" s="23">
        <f t="shared" si="49"/>
        <v>1.9120000000000001</v>
      </c>
      <c r="I697" s="65">
        <v>10.5</v>
      </c>
      <c r="K697" s="66">
        <v>21</v>
      </c>
    </row>
    <row r="698" spans="1:11" ht="15.75">
      <c r="A698" s="57" t="s">
        <v>912</v>
      </c>
      <c r="B698" s="62" t="s">
        <v>19</v>
      </c>
      <c r="C698" s="24" t="str">
        <f t="shared" si="51"/>
        <v>Length - 15 1/2''</v>
      </c>
      <c r="D698" s="24" t="str">
        <f t="shared" si="52"/>
        <v>31H</v>
      </c>
      <c r="E698" s="63">
        <v>30</v>
      </c>
      <c r="F698" s="64">
        <v>4.09</v>
      </c>
      <c r="G698" s="22">
        <f t="shared" si="48"/>
        <v>3.7627999999999999</v>
      </c>
      <c r="H698" s="23">
        <f t="shared" si="49"/>
        <v>3.2720000000000002</v>
      </c>
      <c r="I698" s="65">
        <v>15.5</v>
      </c>
      <c r="K698" s="66">
        <v>31</v>
      </c>
    </row>
    <row r="699" spans="1:11" ht="15.75">
      <c r="A699" s="57" t="s">
        <v>913</v>
      </c>
      <c r="B699" s="62" t="s">
        <v>19</v>
      </c>
      <c r="C699" s="24" t="str">
        <f t="shared" si="51"/>
        <v>Length - 18 1/2''</v>
      </c>
      <c r="D699" s="24" t="str">
        <f t="shared" si="52"/>
        <v>37H</v>
      </c>
      <c r="E699" s="63">
        <v>34.4</v>
      </c>
      <c r="F699" s="64">
        <v>4.8499999999999996</v>
      </c>
      <c r="G699" s="22">
        <f t="shared" si="48"/>
        <v>4.4619999999999997</v>
      </c>
      <c r="H699" s="23">
        <f t="shared" si="49"/>
        <v>3.88</v>
      </c>
      <c r="I699" s="65">
        <v>18.5</v>
      </c>
      <c r="K699" s="66">
        <v>37</v>
      </c>
    </row>
    <row r="700" spans="1:11" ht="15.75">
      <c r="A700" s="57" t="s">
        <v>914</v>
      </c>
      <c r="B700" s="62" t="s">
        <v>19</v>
      </c>
      <c r="C700" s="24" t="str">
        <f t="shared" si="51"/>
        <v>Length - 24 1/2''</v>
      </c>
      <c r="D700" s="24" t="str">
        <f t="shared" si="52"/>
        <v>49H</v>
      </c>
      <c r="E700" s="63">
        <v>47.5</v>
      </c>
      <c r="F700" s="64">
        <v>6.4</v>
      </c>
      <c r="G700" s="22">
        <f t="shared" si="48"/>
        <v>5.8880000000000008</v>
      </c>
      <c r="H700" s="23">
        <f t="shared" si="49"/>
        <v>5.120000000000001</v>
      </c>
      <c r="I700" s="65">
        <v>24.5</v>
      </c>
      <c r="K700" s="66">
        <v>49</v>
      </c>
    </row>
    <row r="701" spans="1:11" ht="15.75">
      <c r="A701" s="57" t="s">
        <v>915</v>
      </c>
      <c r="B701" s="62" t="s">
        <v>19</v>
      </c>
      <c r="C701" s="24" t="str">
        <f t="shared" si="51"/>
        <v>Length - 1''</v>
      </c>
      <c r="D701" s="24" t="str">
        <f t="shared" si="52"/>
        <v>2H</v>
      </c>
      <c r="E701" s="63">
        <v>1.8</v>
      </c>
      <c r="F701" s="64">
        <v>0.56999999999999995</v>
      </c>
      <c r="G701" s="22">
        <f t="shared" si="48"/>
        <v>0.52439999999999998</v>
      </c>
      <c r="H701" s="23">
        <f t="shared" si="49"/>
        <v>0.45599999999999996</v>
      </c>
      <c r="I701" s="65">
        <v>1</v>
      </c>
      <c r="K701" s="66">
        <v>2</v>
      </c>
    </row>
    <row r="702" spans="1:11" ht="15.75">
      <c r="A702" s="57" t="s">
        <v>17</v>
      </c>
      <c r="B702" s="67"/>
      <c r="C702" s="68"/>
      <c r="D702" s="69"/>
      <c r="E702" s="70"/>
      <c r="F702" s="71"/>
      <c r="G702" s="22" t="str">
        <f t="shared" si="48"/>
        <v xml:space="preserve"> </v>
      </c>
      <c r="H702" s="23" t="str">
        <f t="shared" si="49"/>
        <v xml:space="preserve"> </v>
      </c>
    </row>
    <row r="703" spans="1:11">
      <c r="A703" s="20" t="s">
        <v>40</v>
      </c>
      <c r="B703" s="52"/>
      <c r="C703" s="53"/>
      <c r="D703" s="72"/>
      <c r="E703" s="55"/>
      <c r="F703" s="73"/>
      <c r="G703" s="22" t="str">
        <f t="shared" si="48"/>
        <v xml:space="preserve"> </v>
      </c>
      <c r="H703" s="23" t="str">
        <f t="shared" si="49"/>
        <v xml:space="preserve"> </v>
      </c>
    </row>
    <row r="704" spans="1:11" ht="15.75">
      <c r="A704" s="57" t="s">
        <v>17</v>
      </c>
      <c r="B704" s="74"/>
      <c r="C704" s="75"/>
      <c r="D704" s="76"/>
      <c r="E704" s="77"/>
      <c r="F704" s="78"/>
      <c r="G704" s="22" t="str">
        <f t="shared" si="48"/>
        <v xml:space="preserve"> </v>
      </c>
      <c r="H704" s="23" t="str">
        <f t="shared" si="49"/>
        <v xml:space="preserve"> </v>
      </c>
    </row>
    <row r="705" spans="1:11" ht="15.75">
      <c r="A705" s="57" t="s">
        <v>916</v>
      </c>
      <c r="B705" s="62" t="s">
        <v>19</v>
      </c>
      <c r="C705" s="24" t="str">
        <f t="shared" ref="C705:C713" si="53">IF((MOD(I705,1)&gt;0),_xlfn.CONCAT("Length - ",TEXT(I705,"# ?/?''")),_xlfn.CONCAT("Length - ",TEXT(I705,"#''")))</f>
        <v>Length - 2''</v>
      </c>
      <c r="D705" s="24" t="str">
        <f t="shared" ref="D705:D713" si="54">_xlfn.CONCAT(K705,"H")</f>
        <v>4H</v>
      </c>
      <c r="E705" s="63">
        <v>0.9</v>
      </c>
      <c r="F705" s="64">
        <v>0.82</v>
      </c>
      <c r="G705" s="22">
        <f t="shared" si="48"/>
        <v>0.75439999999999996</v>
      </c>
      <c r="H705" s="23">
        <f t="shared" si="49"/>
        <v>0.65600000000000003</v>
      </c>
      <c r="I705" s="65">
        <v>2</v>
      </c>
      <c r="K705" s="66">
        <v>4</v>
      </c>
    </row>
    <row r="706" spans="1:11" ht="15.75">
      <c r="A706" s="57" t="s">
        <v>917</v>
      </c>
      <c r="B706" s="62" t="s">
        <v>19</v>
      </c>
      <c r="C706" s="24" t="str">
        <f t="shared" si="53"/>
        <v>Length - 2''</v>
      </c>
      <c r="D706" s="24" t="str">
        <f t="shared" si="54"/>
        <v>4H</v>
      </c>
      <c r="E706" s="63">
        <v>0.8</v>
      </c>
      <c r="F706" s="64">
        <v>1</v>
      </c>
      <c r="G706" s="22">
        <f t="shared" si="48"/>
        <v>0.92</v>
      </c>
      <c r="H706" s="23">
        <f t="shared" si="49"/>
        <v>0.8</v>
      </c>
      <c r="I706" s="65">
        <v>2</v>
      </c>
      <c r="K706" s="66">
        <v>4</v>
      </c>
    </row>
    <row r="707" spans="1:11" ht="15.75">
      <c r="A707" s="57" t="s">
        <v>918</v>
      </c>
      <c r="B707" s="62" t="s">
        <v>19</v>
      </c>
      <c r="C707" s="24" t="str">
        <f t="shared" si="53"/>
        <v>Length - 2 1/2''</v>
      </c>
      <c r="D707" s="24" t="str">
        <f t="shared" si="54"/>
        <v>5H</v>
      </c>
      <c r="E707" s="63">
        <v>1</v>
      </c>
      <c r="F707" s="64">
        <v>1.18</v>
      </c>
      <c r="G707" s="22">
        <f t="shared" si="48"/>
        <v>1.0855999999999999</v>
      </c>
      <c r="H707" s="23">
        <f t="shared" si="49"/>
        <v>0.94399999999999995</v>
      </c>
      <c r="I707" s="65">
        <v>2.5</v>
      </c>
      <c r="K707" s="66">
        <v>5</v>
      </c>
    </row>
    <row r="708" spans="1:11" ht="15.75">
      <c r="A708" s="57" t="s">
        <v>919</v>
      </c>
      <c r="B708" s="62" t="s">
        <v>19</v>
      </c>
      <c r="C708" s="24" t="str">
        <f t="shared" si="53"/>
        <v>Length - 3''</v>
      </c>
      <c r="D708" s="24" t="str">
        <f t="shared" si="54"/>
        <v>6H</v>
      </c>
      <c r="E708" s="63">
        <v>1.4</v>
      </c>
      <c r="F708" s="64">
        <v>1.1599999999999999</v>
      </c>
      <c r="G708" s="22">
        <f t="shared" si="48"/>
        <v>1.0671999999999999</v>
      </c>
      <c r="H708" s="23">
        <f t="shared" si="49"/>
        <v>0.92799999999999994</v>
      </c>
      <c r="I708" s="65">
        <v>3</v>
      </c>
      <c r="K708" s="66">
        <v>6</v>
      </c>
    </row>
    <row r="709" spans="1:11" ht="15.75">
      <c r="A709" s="57" t="s">
        <v>920</v>
      </c>
      <c r="B709" s="62" t="s">
        <v>19</v>
      </c>
      <c r="C709" s="24" t="str">
        <f t="shared" si="53"/>
        <v>Length - 3''</v>
      </c>
      <c r="D709" s="24" t="str">
        <f t="shared" si="54"/>
        <v>6H</v>
      </c>
      <c r="E709" s="63">
        <v>1.2</v>
      </c>
      <c r="F709" s="64">
        <v>1.37</v>
      </c>
      <c r="G709" s="22">
        <f t="shared" si="48"/>
        <v>1.2604000000000002</v>
      </c>
      <c r="H709" s="23">
        <f t="shared" si="49"/>
        <v>1.0960000000000001</v>
      </c>
      <c r="I709" s="65">
        <v>3</v>
      </c>
      <c r="K709" s="66">
        <v>6</v>
      </c>
    </row>
    <row r="710" spans="1:11" ht="15.75">
      <c r="A710" s="57" t="s">
        <v>921</v>
      </c>
      <c r="B710" s="62" t="s">
        <v>19</v>
      </c>
      <c r="C710" s="24" t="str">
        <f t="shared" si="53"/>
        <v>Length - 3 1/2''</v>
      </c>
      <c r="D710" s="24" t="str">
        <f t="shared" si="54"/>
        <v>7H</v>
      </c>
      <c r="E710" s="63">
        <v>1.4</v>
      </c>
      <c r="F710" s="64">
        <v>1.56</v>
      </c>
      <c r="G710" s="22">
        <f t="shared" ref="G710:G773" si="55">IF(ISBLANK(F710)," ",F710*$G$3)</f>
        <v>1.4352</v>
      </c>
      <c r="H710" s="23">
        <f t="shared" ref="H710:H773" si="56">IF(ISBLANK(F710)," ",F710*$H$3)</f>
        <v>1.2480000000000002</v>
      </c>
      <c r="I710" s="65">
        <v>3.5</v>
      </c>
      <c r="K710" s="66">
        <v>7</v>
      </c>
    </row>
    <row r="711" spans="1:11" ht="15.75">
      <c r="A711" s="57" t="s">
        <v>922</v>
      </c>
      <c r="B711" s="62" t="s">
        <v>19</v>
      </c>
      <c r="C711" s="24" t="str">
        <f t="shared" si="53"/>
        <v>Length - 4 1/2''</v>
      </c>
      <c r="D711" s="24" t="str">
        <f t="shared" si="54"/>
        <v>9H</v>
      </c>
      <c r="E711" s="63">
        <v>1.9</v>
      </c>
      <c r="F711" s="64">
        <v>1.93</v>
      </c>
      <c r="G711" s="22">
        <f t="shared" si="55"/>
        <v>1.7756000000000001</v>
      </c>
      <c r="H711" s="23">
        <f t="shared" si="56"/>
        <v>1.544</v>
      </c>
      <c r="I711" s="65">
        <v>4.5</v>
      </c>
      <c r="K711" s="66">
        <v>9</v>
      </c>
    </row>
    <row r="712" spans="1:11" ht="15.75">
      <c r="A712" s="57" t="s">
        <v>923</v>
      </c>
      <c r="B712" s="62" t="s">
        <v>19</v>
      </c>
      <c r="C712" s="24" t="str">
        <f t="shared" si="53"/>
        <v>Length - 5 1/2''</v>
      </c>
      <c r="D712" s="24" t="str">
        <f t="shared" si="54"/>
        <v>11H</v>
      </c>
      <c r="E712" s="63">
        <v>2.7</v>
      </c>
      <c r="F712" s="64">
        <v>1.9</v>
      </c>
      <c r="G712" s="22">
        <f t="shared" si="55"/>
        <v>1.748</v>
      </c>
      <c r="H712" s="23">
        <f t="shared" si="56"/>
        <v>1.52</v>
      </c>
      <c r="I712" s="65">
        <v>5.5</v>
      </c>
      <c r="K712" s="66">
        <v>11</v>
      </c>
    </row>
    <row r="713" spans="1:11" ht="15.75">
      <c r="A713" s="57" t="s">
        <v>924</v>
      </c>
      <c r="B713" s="62" t="s">
        <v>19</v>
      </c>
      <c r="C713" s="24" t="str">
        <f t="shared" si="53"/>
        <v>Length - 5 1/2''</v>
      </c>
      <c r="D713" s="24" t="str">
        <f t="shared" si="54"/>
        <v>11H</v>
      </c>
      <c r="E713" s="63">
        <v>2.65</v>
      </c>
      <c r="F713" s="64">
        <v>2.2200000000000002</v>
      </c>
      <c r="G713" s="22">
        <f t="shared" si="55"/>
        <v>2.0424000000000002</v>
      </c>
      <c r="H713" s="23">
        <f t="shared" si="56"/>
        <v>1.7760000000000002</v>
      </c>
      <c r="I713" s="65">
        <v>5.5</v>
      </c>
      <c r="K713" s="66">
        <v>11</v>
      </c>
    </row>
    <row r="714" spans="1:11" ht="15.75">
      <c r="A714" s="57" t="s">
        <v>17</v>
      </c>
      <c r="B714" s="67"/>
      <c r="C714" s="68"/>
      <c r="D714" s="69"/>
      <c r="E714" s="70"/>
      <c r="F714" s="71"/>
      <c r="G714" s="22" t="str">
        <f t="shared" si="55"/>
        <v xml:space="preserve"> </v>
      </c>
      <c r="H714" s="23" t="str">
        <f t="shared" si="56"/>
        <v xml:space="preserve"> </v>
      </c>
    </row>
    <row r="715" spans="1:11">
      <c r="A715" s="79" t="s">
        <v>50</v>
      </c>
      <c r="B715" s="80"/>
      <c r="C715" s="53"/>
      <c r="D715" s="54"/>
      <c r="E715" s="55"/>
      <c r="F715" s="73"/>
      <c r="G715" s="22" t="str">
        <f t="shared" si="55"/>
        <v xml:space="preserve"> </v>
      </c>
      <c r="H715" s="23" t="str">
        <f t="shared" si="56"/>
        <v xml:space="preserve"> </v>
      </c>
    </row>
    <row r="716" spans="1:11" ht="15.75">
      <c r="A716" s="57" t="s">
        <v>17</v>
      </c>
      <c r="B716" s="74"/>
      <c r="C716" s="75"/>
      <c r="D716" s="81"/>
      <c r="E716" s="77"/>
      <c r="F716" s="78"/>
      <c r="G716" s="22" t="str">
        <f t="shared" si="55"/>
        <v xml:space="preserve"> </v>
      </c>
      <c r="H716" s="23" t="str">
        <f t="shared" si="56"/>
        <v xml:space="preserve"> </v>
      </c>
    </row>
    <row r="717" spans="1:11" ht="15.75">
      <c r="A717" s="57" t="s">
        <v>925</v>
      </c>
      <c r="B717" s="62" t="s">
        <v>52</v>
      </c>
      <c r="C717" s="24" t="str">
        <f t="shared" ref="C717:C725" si="57">IF((MOD(I717,1)&gt;0),_xlfn.CONCAT("Length - ",TEXT(I717,"# ?/?''")),_xlfn.CONCAT("Length - ",TEXT(I717,"#''")))</f>
        <v>Length - 4''</v>
      </c>
      <c r="D717" s="24" t="str">
        <f t="shared" ref="D717:D724" si="58">_xlfn.CONCAT(K717,"H")</f>
        <v>8H</v>
      </c>
      <c r="E717" s="63">
        <v>14.8</v>
      </c>
      <c r="F717" s="64">
        <v>2.37</v>
      </c>
      <c r="G717" s="22">
        <f t="shared" si="55"/>
        <v>2.1804000000000001</v>
      </c>
      <c r="H717" s="23">
        <f t="shared" si="56"/>
        <v>1.8960000000000001</v>
      </c>
      <c r="I717" s="65">
        <v>4</v>
      </c>
      <c r="K717" s="66">
        <v>8</v>
      </c>
    </row>
    <row r="718" spans="1:11" ht="15.75">
      <c r="A718" s="57" t="s">
        <v>926</v>
      </c>
      <c r="B718" s="62" t="s">
        <v>52</v>
      </c>
      <c r="C718" s="24" t="str">
        <f t="shared" si="57"/>
        <v>Length - 6 1/2''</v>
      </c>
      <c r="D718" s="24" t="str">
        <f t="shared" si="58"/>
        <v>13H</v>
      </c>
      <c r="E718" s="63">
        <v>24.4</v>
      </c>
      <c r="F718" s="64">
        <v>2.85</v>
      </c>
      <c r="G718" s="22">
        <f t="shared" si="55"/>
        <v>2.6220000000000003</v>
      </c>
      <c r="H718" s="23">
        <f t="shared" si="56"/>
        <v>2.2800000000000002</v>
      </c>
      <c r="I718" s="65">
        <v>6.5</v>
      </c>
      <c r="K718" s="66">
        <v>13</v>
      </c>
    </row>
    <row r="719" spans="1:11" ht="15.75">
      <c r="A719" s="57" t="s">
        <v>927</v>
      </c>
      <c r="B719" s="62" t="s">
        <v>52</v>
      </c>
      <c r="C719" s="24" t="str">
        <f t="shared" si="57"/>
        <v>Length - 8 1/2''</v>
      </c>
      <c r="D719" s="24" t="str">
        <f t="shared" si="58"/>
        <v>17H</v>
      </c>
      <c r="E719" s="63">
        <v>34.1</v>
      </c>
      <c r="F719" s="64">
        <v>3.15</v>
      </c>
      <c r="G719" s="22">
        <f t="shared" si="55"/>
        <v>2.8980000000000001</v>
      </c>
      <c r="H719" s="23">
        <f t="shared" si="56"/>
        <v>2.52</v>
      </c>
      <c r="I719" s="65">
        <v>8.5</v>
      </c>
      <c r="K719" s="66">
        <v>17</v>
      </c>
    </row>
    <row r="720" spans="1:11" ht="15.75">
      <c r="A720" s="57" t="s">
        <v>928</v>
      </c>
      <c r="B720" s="62" t="s">
        <v>52</v>
      </c>
      <c r="C720" s="24" t="str">
        <f t="shared" si="57"/>
        <v>Length - 10 1/2''</v>
      </c>
      <c r="D720" s="24" t="str">
        <f t="shared" si="58"/>
        <v>21H</v>
      </c>
      <c r="E720" s="63">
        <v>42.3</v>
      </c>
      <c r="F720" s="64">
        <v>3.49</v>
      </c>
      <c r="G720" s="22">
        <f t="shared" si="55"/>
        <v>3.2108000000000003</v>
      </c>
      <c r="H720" s="23">
        <f t="shared" si="56"/>
        <v>2.7920000000000003</v>
      </c>
      <c r="I720" s="65">
        <v>10.5</v>
      </c>
      <c r="K720" s="66">
        <v>21</v>
      </c>
    </row>
    <row r="721" spans="1:11" ht="15.75">
      <c r="A721" s="57" t="s">
        <v>929</v>
      </c>
      <c r="B721" s="62" t="s">
        <v>52</v>
      </c>
      <c r="C721" s="24" t="str">
        <f t="shared" si="57"/>
        <v>Length - 11 1/2''</v>
      </c>
      <c r="D721" s="24" t="str">
        <f t="shared" si="58"/>
        <v>23H</v>
      </c>
      <c r="E721" s="63">
        <v>46.5</v>
      </c>
      <c r="F721" s="64">
        <v>3.65</v>
      </c>
      <c r="G721" s="22">
        <f t="shared" si="55"/>
        <v>3.3580000000000001</v>
      </c>
      <c r="H721" s="23">
        <f t="shared" si="56"/>
        <v>2.92</v>
      </c>
      <c r="I721" s="65">
        <v>11.5</v>
      </c>
      <c r="K721" s="66">
        <v>23</v>
      </c>
    </row>
    <row r="722" spans="1:11" ht="15.75">
      <c r="A722" s="57" t="s">
        <v>930</v>
      </c>
      <c r="B722" s="62" t="s">
        <v>52</v>
      </c>
      <c r="C722" s="24" t="str">
        <f t="shared" si="57"/>
        <v>Length - 15 1/2''</v>
      </c>
      <c r="D722" s="24" t="str">
        <f t="shared" si="58"/>
        <v>31H</v>
      </c>
      <c r="E722" s="63">
        <v>63.7</v>
      </c>
      <c r="F722" s="64">
        <v>7.68</v>
      </c>
      <c r="G722" s="22">
        <f t="shared" si="55"/>
        <v>7.0655999999999999</v>
      </c>
      <c r="H722" s="23">
        <f t="shared" si="56"/>
        <v>6.1440000000000001</v>
      </c>
      <c r="I722" s="65">
        <v>15.5</v>
      </c>
      <c r="K722" s="66">
        <v>31</v>
      </c>
    </row>
    <row r="723" spans="1:11" ht="15.75">
      <c r="A723" s="57" t="s">
        <v>931</v>
      </c>
      <c r="B723" s="62" t="s">
        <v>52</v>
      </c>
      <c r="C723" s="24" t="str">
        <f t="shared" si="57"/>
        <v>Length - 21 1/2''</v>
      </c>
      <c r="D723" s="24" t="str">
        <f t="shared" si="58"/>
        <v>43H</v>
      </c>
      <c r="E723" s="63">
        <v>87.1</v>
      </c>
      <c r="F723" s="64">
        <v>10.3</v>
      </c>
      <c r="G723" s="22">
        <f t="shared" si="55"/>
        <v>9.4760000000000009</v>
      </c>
      <c r="H723" s="23">
        <f t="shared" si="56"/>
        <v>8.24</v>
      </c>
      <c r="I723" s="65">
        <v>21.5</v>
      </c>
      <c r="K723" s="66">
        <v>43</v>
      </c>
    </row>
    <row r="724" spans="1:11" ht="15.75">
      <c r="A724" s="57" t="s">
        <v>932</v>
      </c>
      <c r="B724" s="62" t="s">
        <v>52</v>
      </c>
      <c r="C724" s="24" t="str">
        <f t="shared" si="57"/>
        <v>Length - 36 1/2''</v>
      </c>
      <c r="D724" s="24" t="str">
        <f t="shared" si="58"/>
        <v>73H</v>
      </c>
      <c r="E724" s="63">
        <v>156</v>
      </c>
      <c r="F724" s="64">
        <v>17.48</v>
      </c>
      <c r="G724" s="22">
        <f t="shared" si="55"/>
        <v>16.081600000000002</v>
      </c>
      <c r="H724" s="23">
        <f t="shared" si="56"/>
        <v>13.984000000000002</v>
      </c>
      <c r="I724" s="65">
        <v>36.5</v>
      </c>
      <c r="K724" s="66">
        <v>73</v>
      </c>
    </row>
    <row r="725" spans="1:11" ht="15.75">
      <c r="A725" s="57" t="s">
        <v>933</v>
      </c>
      <c r="B725" s="62" t="s">
        <v>934</v>
      </c>
      <c r="C725" s="24" t="str">
        <f t="shared" si="57"/>
        <v>Length - 1''</v>
      </c>
      <c r="D725" s="66" t="s">
        <v>935</v>
      </c>
      <c r="E725" s="63">
        <v>3.7</v>
      </c>
      <c r="F725" s="64">
        <v>1.19</v>
      </c>
      <c r="G725" s="22">
        <f t="shared" si="55"/>
        <v>1.0948</v>
      </c>
      <c r="H725" s="23">
        <f t="shared" si="56"/>
        <v>0.95199999999999996</v>
      </c>
      <c r="I725" s="65">
        <v>1</v>
      </c>
    </row>
    <row r="726" spans="1:11" ht="15.75">
      <c r="A726" s="57" t="s">
        <v>17</v>
      </c>
      <c r="B726" s="67"/>
      <c r="C726" s="68"/>
      <c r="D726" s="82"/>
      <c r="E726" s="70"/>
      <c r="F726" s="71"/>
      <c r="G726" s="22" t="str">
        <f t="shared" si="55"/>
        <v xml:space="preserve"> </v>
      </c>
      <c r="H726" s="23" t="str">
        <f t="shared" si="56"/>
        <v xml:space="preserve"> </v>
      </c>
    </row>
    <row r="727" spans="1:11">
      <c r="A727" s="83" t="s">
        <v>936</v>
      </c>
      <c r="B727" s="52"/>
      <c r="C727" s="53" t="s">
        <v>8</v>
      </c>
      <c r="D727" s="54" t="s">
        <v>9</v>
      </c>
      <c r="E727" s="55"/>
      <c r="F727" s="73"/>
      <c r="G727" s="22" t="str">
        <f t="shared" si="55"/>
        <v xml:space="preserve"> </v>
      </c>
      <c r="H727" s="23" t="str">
        <f t="shared" si="56"/>
        <v xml:space="preserve"> </v>
      </c>
    </row>
    <row r="728" spans="1:11" ht="15.75">
      <c r="A728" s="57" t="s">
        <v>17</v>
      </c>
      <c r="B728" s="74"/>
      <c r="C728" s="84"/>
      <c r="D728" s="85"/>
      <c r="E728" s="77"/>
      <c r="F728" s="78"/>
      <c r="G728" s="22" t="str">
        <f t="shared" si="55"/>
        <v xml:space="preserve"> </v>
      </c>
      <c r="H728" s="23" t="str">
        <f t="shared" si="56"/>
        <v xml:space="preserve"> </v>
      </c>
    </row>
    <row r="729" spans="1:11" ht="15.75">
      <c r="A729" s="57" t="s">
        <v>937</v>
      </c>
      <c r="B729" s="62" t="s">
        <v>52</v>
      </c>
      <c r="C729" s="24" t="str">
        <f t="shared" ref="C729:C745" si="59">IF((MOD(I729,1)&gt;0),_xlfn.CONCAT("Length - ",TEXT(I729,"# ?/?''")),_xlfn.CONCAT("Length - ",TEXT(I729,"#''")))</f>
        <v>Length - 36 1/2''</v>
      </c>
      <c r="D729" s="24" t="str">
        <f t="shared" ref="D729:D745" si="60">_xlfn.CONCAT(K729,"H")</f>
        <v>73H</v>
      </c>
      <c r="E729" s="63">
        <v>133</v>
      </c>
      <c r="F729" s="64">
        <v>22.49</v>
      </c>
      <c r="G729" s="22">
        <f t="shared" si="55"/>
        <v>20.690799999999999</v>
      </c>
      <c r="H729" s="23">
        <f t="shared" si="56"/>
        <v>17.992000000000001</v>
      </c>
      <c r="I729" s="65">
        <v>36.5</v>
      </c>
      <c r="K729" s="66">
        <v>73</v>
      </c>
    </row>
    <row r="730" spans="1:11" ht="15.75">
      <c r="A730" s="57" t="s">
        <v>938</v>
      </c>
      <c r="B730" s="62" t="s">
        <v>52</v>
      </c>
      <c r="C730" s="24" t="str">
        <f t="shared" si="59"/>
        <v>Length - 24 1/2''</v>
      </c>
      <c r="D730" s="24" t="str">
        <f t="shared" si="60"/>
        <v>49H</v>
      </c>
      <c r="E730" s="63">
        <v>92</v>
      </c>
      <c r="F730" s="64">
        <v>14.61</v>
      </c>
      <c r="G730" s="22">
        <f t="shared" si="55"/>
        <v>13.4412</v>
      </c>
      <c r="H730" s="23">
        <f t="shared" si="56"/>
        <v>11.688000000000001</v>
      </c>
      <c r="I730" s="65">
        <v>24.5</v>
      </c>
      <c r="K730" s="66">
        <v>49</v>
      </c>
    </row>
    <row r="731" spans="1:11" ht="15.75">
      <c r="A731" s="57" t="s">
        <v>939</v>
      </c>
      <c r="B731" s="62" t="s">
        <v>52</v>
      </c>
      <c r="C731" s="24" t="str">
        <f t="shared" si="59"/>
        <v>Length - 18 1/2''</v>
      </c>
      <c r="D731" s="24" t="str">
        <f t="shared" si="60"/>
        <v>37H</v>
      </c>
      <c r="E731" s="63">
        <v>67</v>
      </c>
      <c r="F731" s="64">
        <v>12.39</v>
      </c>
      <c r="G731" s="22">
        <f t="shared" si="55"/>
        <v>11.398800000000001</v>
      </c>
      <c r="H731" s="23">
        <f t="shared" si="56"/>
        <v>9.9120000000000008</v>
      </c>
      <c r="I731" s="65">
        <v>18.5</v>
      </c>
      <c r="K731" s="66">
        <v>37</v>
      </c>
    </row>
    <row r="732" spans="1:11" ht="15.75">
      <c r="A732" s="57" t="s">
        <v>940</v>
      </c>
      <c r="B732" s="62" t="s">
        <v>52</v>
      </c>
      <c r="C732" s="24" t="str">
        <f t="shared" si="59"/>
        <v>Length - 15 1/2''</v>
      </c>
      <c r="D732" s="24" t="str">
        <f t="shared" si="60"/>
        <v>31H</v>
      </c>
      <c r="E732" s="63">
        <v>55</v>
      </c>
      <c r="F732" s="64">
        <v>10.31</v>
      </c>
      <c r="G732" s="22">
        <f t="shared" si="55"/>
        <v>9.4852000000000007</v>
      </c>
      <c r="H732" s="23">
        <f t="shared" si="56"/>
        <v>8.2480000000000011</v>
      </c>
      <c r="I732" s="65">
        <v>15.5</v>
      </c>
      <c r="K732" s="66">
        <v>31</v>
      </c>
    </row>
    <row r="733" spans="1:11" ht="15.75">
      <c r="A733" s="57" t="s">
        <v>941</v>
      </c>
      <c r="B733" s="62" t="s">
        <v>52</v>
      </c>
      <c r="C733" s="24" t="str">
        <f t="shared" si="59"/>
        <v>Length - 12 1/2''</v>
      </c>
      <c r="D733" s="24" t="str">
        <f t="shared" si="60"/>
        <v>25H</v>
      </c>
      <c r="E733" s="63">
        <v>47</v>
      </c>
      <c r="F733" s="64">
        <v>7.55</v>
      </c>
      <c r="G733" s="22">
        <f t="shared" si="55"/>
        <v>6.9459999999999997</v>
      </c>
      <c r="H733" s="23">
        <f t="shared" si="56"/>
        <v>6.04</v>
      </c>
      <c r="I733" s="65">
        <v>12.5</v>
      </c>
      <c r="K733" s="66">
        <v>25</v>
      </c>
    </row>
    <row r="734" spans="1:11" ht="15.75">
      <c r="A734" s="57" t="s">
        <v>942</v>
      </c>
      <c r="B734" s="62" t="s">
        <v>52</v>
      </c>
      <c r="C734" s="24" t="str">
        <f t="shared" si="59"/>
        <v>Length - 9 1/2''</v>
      </c>
      <c r="D734" s="24" t="str">
        <f t="shared" si="60"/>
        <v>19H</v>
      </c>
      <c r="E734" s="63">
        <v>34.5</v>
      </c>
      <c r="F734" s="64">
        <v>5.81</v>
      </c>
      <c r="G734" s="22">
        <f t="shared" si="55"/>
        <v>5.3452000000000002</v>
      </c>
      <c r="H734" s="23">
        <f t="shared" si="56"/>
        <v>4.6479999999999997</v>
      </c>
      <c r="I734" s="65">
        <v>9.5</v>
      </c>
      <c r="K734" s="66">
        <v>19</v>
      </c>
    </row>
    <row r="735" spans="1:11" ht="15.75">
      <c r="A735" s="57" t="s">
        <v>943</v>
      </c>
      <c r="B735" s="62" t="s">
        <v>52</v>
      </c>
      <c r="C735" s="24" t="str">
        <f t="shared" si="59"/>
        <v>Length - 7 1/2''</v>
      </c>
      <c r="D735" s="24" t="str">
        <f t="shared" si="60"/>
        <v>15H</v>
      </c>
      <c r="E735" s="63">
        <v>27</v>
      </c>
      <c r="F735" s="64">
        <v>4.51</v>
      </c>
      <c r="G735" s="22">
        <f t="shared" si="55"/>
        <v>4.1491999999999996</v>
      </c>
      <c r="H735" s="23">
        <f t="shared" si="56"/>
        <v>3.6080000000000001</v>
      </c>
      <c r="I735" s="65">
        <v>7.5</v>
      </c>
      <c r="K735" s="66">
        <v>15</v>
      </c>
    </row>
    <row r="736" spans="1:11" ht="15.75">
      <c r="A736" s="57" t="s">
        <v>944</v>
      </c>
      <c r="B736" s="62" t="s">
        <v>52</v>
      </c>
      <c r="C736" s="24" t="str">
        <f t="shared" si="59"/>
        <v>Length - 6 1/2''</v>
      </c>
      <c r="D736" s="24" t="str">
        <f t="shared" si="60"/>
        <v>13H</v>
      </c>
      <c r="E736" s="63">
        <v>23.9</v>
      </c>
      <c r="F736" s="64">
        <v>4.09</v>
      </c>
      <c r="G736" s="22">
        <f t="shared" si="55"/>
        <v>3.7627999999999999</v>
      </c>
      <c r="H736" s="23">
        <f t="shared" si="56"/>
        <v>3.2720000000000002</v>
      </c>
      <c r="I736" s="65">
        <v>6.5</v>
      </c>
      <c r="K736" s="66">
        <v>13</v>
      </c>
    </row>
    <row r="737" spans="1:11" ht="15.75">
      <c r="A737" s="57" t="s">
        <v>945</v>
      </c>
      <c r="B737" s="62" t="s">
        <v>52</v>
      </c>
      <c r="C737" s="24" t="str">
        <f t="shared" si="59"/>
        <v>Length - 5 1/2''</v>
      </c>
      <c r="D737" s="24" t="str">
        <f t="shared" si="60"/>
        <v>11H</v>
      </c>
      <c r="E737" s="63">
        <v>19.8</v>
      </c>
      <c r="F737" s="64">
        <v>3.63</v>
      </c>
      <c r="G737" s="22">
        <f t="shared" si="55"/>
        <v>3.3395999999999999</v>
      </c>
      <c r="H737" s="23">
        <f t="shared" si="56"/>
        <v>2.9039999999999999</v>
      </c>
      <c r="I737" s="65">
        <v>5.5</v>
      </c>
      <c r="K737" s="66">
        <v>11</v>
      </c>
    </row>
    <row r="738" spans="1:11" ht="15.75">
      <c r="A738" s="57" t="s">
        <v>946</v>
      </c>
      <c r="B738" s="62" t="s">
        <v>52</v>
      </c>
      <c r="C738" s="24" t="str">
        <f t="shared" si="59"/>
        <v>Length - 4 1/2''</v>
      </c>
      <c r="D738" s="24" t="str">
        <f t="shared" si="60"/>
        <v>9H</v>
      </c>
      <c r="E738" s="63">
        <v>16.399999999999999</v>
      </c>
      <c r="F738" s="64">
        <v>3.27</v>
      </c>
      <c r="G738" s="22">
        <f t="shared" si="55"/>
        <v>3.0084</v>
      </c>
      <c r="H738" s="23">
        <f t="shared" si="56"/>
        <v>2.6160000000000001</v>
      </c>
      <c r="I738" s="65">
        <v>4.5</v>
      </c>
      <c r="K738" s="66">
        <v>9</v>
      </c>
    </row>
    <row r="739" spans="1:11" ht="15.75">
      <c r="A739" s="57" t="s">
        <v>947</v>
      </c>
      <c r="B739" s="62" t="s">
        <v>52</v>
      </c>
      <c r="C739" s="24" t="str">
        <f t="shared" si="59"/>
        <v>Length - 4''</v>
      </c>
      <c r="D739" s="24" t="str">
        <f t="shared" si="60"/>
        <v>8H</v>
      </c>
      <c r="E739" s="63">
        <v>14.8</v>
      </c>
      <c r="F739" s="64">
        <v>3.2</v>
      </c>
      <c r="G739" s="22">
        <f t="shared" si="55"/>
        <v>2.9440000000000004</v>
      </c>
      <c r="H739" s="23">
        <f t="shared" si="56"/>
        <v>2.5600000000000005</v>
      </c>
      <c r="I739" s="65">
        <v>4</v>
      </c>
      <c r="K739" s="66">
        <v>8</v>
      </c>
    </row>
    <row r="740" spans="1:11" ht="15.75">
      <c r="A740" s="57" t="s">
        <v>948</v>
      </c>
      <c r="B740" s="62" t="s">
        <v>52</v>
      </c>
      <c r="C740" s="24" t="str">
        <f t="shared" si="59"/>
        <v>Length - 3 1/2''</v>
      </c>
      <c r="D740" s="24" t="str">
        <f t="shared" si="60"/>
        <v>7H</v>
      </c>
      <c r="E740" s="63">
        <v>12.7</v>
      </c>
      <c r="F740" s="64">
        <v>2.94</v>
      </c>
      <c r="G740" s="22">
        <f t="shared" si="55"/>
        <v>2.7048000000000001</v>
      </c>
      <c r="H740" s="23">
        <f t="shared" si="56"/>
        <v>2.3519999999999999</v>
      </c>
      <c r="I740" s="65">
        <v>3.5</v>
      </c>
      <c r="K740" s="66">
        <v>7</v>
      </c>
    </row>
    <row r="741" spans="1:11" ht="15.75">
      <c r="A741" s="57" t="s">
        <v>949</v>
      </c>
      <c r="B741" s="62" t="s">
        <v>52</v>
      </c>
      <c r="C741" s="24" t="str">
        <f t="shared" si="59"/>
        <v>Length - 3''</v>
      </c>
      <c r="D741" s="24" t="str">
        <f t="shared" si="60"/>
        <v>6H</v>
      </c>
      <c r="E741" s="63">
        <v>10.8</v>
      </c>
      <c r="F741" s="64">
        <v>2.74</v>
      </c>
      <c r="G741" s="22">
        <f t="shared" si="55"/>
        <v>2.5208000000000004</v>
      </c>
      <c r="H741" s="23">
        <f t="shared" si="56"/>
        <v>2.1920000000000002</v>
      </c>
      <c r="I741" s="65">
        <v>3</v>
      </c>
      <c r="K741" s="66">
        <v>6</v>
      </c>
    </row>
    <row r="742" spans="1:11" ht="15.75">
      <c r="A742" s="57" t="s">
        <v>950</v>
      </c>
      <c r="B742" s="62" t="s">
        <v>52</v>
      </c>
      <c r="C742" s="24" t="str">
        <f t="shared" si="59"/>
        <v>Length - 2 1/2''</v>
      </c>
      <c r="D742" s="24" t="str">
        <f t="shared" si="60"/>
        <v>5H</v>
      </c>
      <c r="E742" s="63">
        <v>8.5</v>
      </c>
      <c r="F742" s="64">
        <v>2.48</v>
      </c>
      <c r="G742" s="22">
        <f t="shared" si="55"/>
        <v>2.2816000000000001</v>
      </c>
      <c r="H742" s="23">
        <f t="shared" si="56"/>
        <v>1.984</v>
      </c>
      <c r="I742" s="65">
        <v>2.5</v>
      </c>
      <c r="K742" s="66">
        <v>5</v>
      </c>
    </row>
    <row r="743" spans="1:11" ht="15.75">
      <c r="A743" s="57" t="s">
        <v>951</v>
      </c>
      <c r="B743" s="62" t="s">
        <v>52</v>
      </c>
      <c r="C743" s="24" t="str">
        <f t="shared" si="59"/>
        <v>Length - 2''</v>
      </c>
      <c r="D743" s="24" t="str">
        <f t="shared" si="60"/>
        <v>4H</v>
      </c>
      <c r="E743" s="63">
        <v>7.1</v>
      </c>
      <c r="F743" s="64">
        <v>2.16</v>
      </c>
      <c r="G743" s="22">
        <f t="shared" si="55"/>
        <v>1.9872000000000003</v>
      </c>
      <c r="H743" s="23">
        <f t="shared" si="56"/>
        <v>1.7280000000000002</v>
      </c>
      <c r="I743" s="65">
        <v>2</v>
      </c>
      <c r="K743" s="66">
        <v>4</v>
      </c>
    </row>
    <row r="744" spans="1:11" ht="15.75">
      <c r="A744" s="57" t="s">
        <v>952</v>
      </c>
      <c r="B744" s="62" t="s">
        <v>52</v>
      </c>
      <c r="C744" s="24" t="str">
        <f t="shared" si="59"/>
        <v>Length - 1 1/2''</v>
      </c>
      <c r="D744" s="24" t="str">
        <f t="shared" si="60"/>
        <v>3H</v>
      </c>
      <c r="E744" s="63">
        <v>5.0999999999999996</v>
      </c>
      <c r="F744" s="64">
        <v>1.88</v>
      </c>
      <c r="G744" s="22">
        <f t="shared" si="55"/>
        <v>1.7296</v>
      </c>
      <c r="H744" s="23">
        <f t="shared" si="56"/>
        <v>1.504</v>
      </c>
      <c r="I744" s="65">
        <v>1.5</v>
      </c>
      <c r="K744" s="66">
        <v>3</v>
      </c>
    </row>
    <row r="745" spans="1:11" ht="15.75">
      <c r="A745" s="57" t="s">
        <v>953</v>
      </c>
      <c r="B745" s="62" t="s">
        <v>52</v>
      </c>
      <c r="C745" s="24" t="str">
        <f t="shared" si="59"/>
        <v>Length - 1''</v>
      </c>
      <c r="D745" s="24" t="str">
        <f t="shared" si="60"/>
        <v>2H</v>
      </c>
      <c r="E745" s="63">
        <v>3.35</v>
      </c>
      <c r="F745" s="64">
        <v>1.56</v>
      </c>
      <c r="G745" s="22">
        <f t="shared" si="55"/>
        <v>1.4352</v>
      </c>
      <c r="H745" s="23">
        <f t="shared" si="56"/>
        <v>1.2480000000000002</v>
      </c>
      <c r="I745" s="65">
        <v>1</v>
      </c>
      <c r="K745" s="66">
        <v>2</v>
      </c>
    </row>
    <row r="746" spans="1:11" ht="15.75">
      <c r="A746" s="57" t="s">
        <v>17</v>
      </c>
      <c r="B746" s="67"/>
      <c r="C746" s="68"/>
      <c r="D746" s="82"/>
      <c r="E746" s="70"/>
      <c r="F746" s="71"/>
      <c r="G746" s="22" t="str">
        <f t="shared" si="55"/>
        <v xml:space="preserve"> </v>
      </c>
      <c r="H746" s="23" t="str">
        <f t="shared" si="56"/>
        <v xml:space="preserve"> </v>
      </c>
    </row>
    <row r="747" spans="1:11">
      <c r="A747" s="83" t="s">
        <v>65</v>
      </c>
      <c r="B747" s="52"/>
      <c r="C747" s="53"/>
      <c r="D747" s="54"/>
      <c r="E747" s="55"/>
      <c r="F747" s="73"/>
      <c r="G747" s="22" t="str">
        <f t="shared" si="55"/>
        <v xml:space="preserve"> </v>
      </c>
      <c r="H747" s="23" t="str">
        <f t="shared" si="56"/>
        <v xml:space="preserve"> </v>
      </c>
    </row>
    <row r="748" spans="1:11" ht="15.75">
      <c r="A748" s="57" t="s">
        <v>17</v>
      </c>
      <c r="B748" s="74"/>
      <c r="C748" s="75"/>
      <c r="D748" s="81"/>
      <c r="E748" s="77"/>
      <c r="F748" s="78"/>
      <c r="G748" s="22" t="str">
        <f t="shared" si="55"/>
        <v xml:space="preserve"> </v>
      </c>
      <c r="H748" s="23" t="str">
        <f t="shared" si="56"/>
        <v xml:space="preserve"> </v>
      </c>
    </row>
    <row r="749" spans="1:11" ht="15.75">
      <c r="A749" s="57" t="s">
        <v>954</v>
      </c>
      <c r="B749" s="62" t="s">
        <v>955</v>
      </c>
      <c r="C749" s="65" t="s">
        <v>956</v>
      </c>
      <c r="D749" s="66"/>
      <c r="E749" s="63">
        <v>4.5</v>
      </c>
      <c r="F749" s="64">
        <v>1.38</v>
      </c>
      <c r="G749" s="22">
        <f t="shared" si="55"/>
        <v>1.2696000000000001</v>
      </c>
      <c r="H749" s="23">
        <f t="shared" si="56"/>
        <v>1.1039999999999999</v>
      </c>
    </row>
    <row r="750" spans="1:11" ht="15.75">
      <c r="A750" s="57" t="s">
        <v>957</v>
      </c>
      <c r="B750" s="86" t="s">
        <v>955</v>
      </c>
      <c r="C750" s="87" t="s">
        <v>958</v>
      </c>
      <c r="D750" s="88"/>
      <c r="E750" s="89">
        <v>4</v>
      </c>
      <c r="F750" s="90">
        <v>1.21</v>
      </c>
      <c r="G750" s="22">
        <f t="shared" si="55"/>
        <v>1.1132</v>
      </c>
      <c r="H750" s="23">
        <f t="shared" si="56"/>
        <v>0.96799999999999997</v>
      </c>
    </row>
    <row r="751" spans="1:11">
      <c r="A751" s="57" t="s">
        <v>17</v>
      </c>
      <c r="B751" s="36"/>
      <c r="C751" s="12"/>
      <c r="D751" s="30"/>
      <c r="E751" s="25"/>
      <c r="F751" s="91"/>
      <c r="G751" s="22" t="str">
        <f t="shared" si="55"/>
        <v xml:space="preserve"> </v>
      </c>
      <c r="H751" s="23" t="str">
        <f t="shared" si="56"/>
        <v xml:space="preserve"> </v>
      </c>
    </row>
    <row r="752" spans="1:11">
      <c r="A752" s="83" t="s">
        <v>959</v>
      </c>
      <c r="B752" s="52"/>
      <c r="C752" s="53"/>
      <c r="D752" s="54"/>
      <c r="E752" s="92"/>
      <c r="F752" s="73"/>
      <c r="G752" s="22" t="str">
        <f t="shared" si="55"/>
        <v xml:space="preserve"> </v>
      </c>
      <c r="H752" s="23" t="str">
        <f t="shared" si="56"/>
        <v xml:space="preserve"> </v>
      </c>
    </row>
    <row r="753" spans="1:11" ht="15.75">
      <c r="A753" s="57" t="s">
        <v>17</v>
      </c>
      <c r="B753" s="74"/>
      <c r="C753" s="75"/>
      <c r="D753" s="81"/>
      <c r="E753" s="93"/>
      <c r="F753" s="78"/>
      <c r="G753" s="22" t="str">
        <f t="shared" si="55"/>
        <v xml:space="preserve"> </v>
      </c>
      <c r="H753" s="23" t="str">
        <f t="shared" si="56"/>
        <v xml:space="preserve"> </v>
      </c>
    </row>
    <row r="754" spans="1:11" ht="15.75">
      <c r="A754" s="57" t="s">
        <v>960</v>
      </c>
      <c r="B754" s="62" t="s">
        <v>85</v>
      </c>
      <c r="C754" s="24" t="str">
        <f>IF((MOD(I754,1)&gt;0),_xlfn.CONCAT("Length - ",TEXT(I754,"# ?/?''")),_xlfn.CONCAT("Length - ",TEXT(I754,"#''")))</f>
        <v>Length - 14''</v>
      </c>
      <c r="D754" s="94"/>
      <c r="E754" s="63">
        <v>36</v>
      </c>
      <c r="F754" s="64">
        <v>5.0999999999999996</v>
      </c>
      <c r="G754" s="22">
        <f t="shared" si="55"/>
        <v>4.6920000000000002</v>
      </c>
      <c r="H754" s="23">
        <f t="shared" si="56"/>
        <v>4.08</v>
      </c>
      <c r="I754" s="65">
        <v>14</v>
      </c>
    </row>
    <row r="755" spans="1:11" ht="15.75">
      <c r="A755" s="57" t="s">
        <v>961</v>
      </c>
      <c r="B755" s="62" t="s">
        <v>85</v>
      </c>
      <c r="C755" s="24" t="str">
        <f>IF((MOD(I755,1)&gt;0),_xlfn.CONCAT("Length - ",TEXT(I755,"# ?/?''")),_xlfn.CONCAT("Length - ",TEXT(I755,"#''")))</f>
        <v>Length - 16''</v>
      </c>
      <c r="D755" s="94"/>
      <c r="E755" s="63">
        <v>40.5</v>
      </c>
      <c r="F755" s="64">
        <v>6.25</v>
      </c>
      <c r="G755" s="22">
        <f t="shared" si="55"/>
        <v>5.75</v>
      </c>
      <c r="H755" s="23">
        <f t="shared" si="56"/>
        <v>5</v>
      </c>
      <c r="I755" s="65">
        <v>16</v>
      </c>
    </row>
    <row r="756" spans="1:11" ht="15.75">
      <c r="A756" s="57" t="s">
        <v>962</v>
      </c>
      <c r="B756" s="62" t="s">
        <v>85</v>
      </c>
      <c r="C756" s="24" t="str">
        <f>IF((MOD(I756,1)&gt;0),_xlfn.CONCAT("Length - ",TEXT(I756,"# ?/?''")),_xlfn.CONCAT("Length - ",TEXT(I756,"#''")))</f>
        <v>Length - 9 1/2''</v>
      </c>
      <c r="D756" s="94"/>
      <c r="E756" s="63">
        <v>25</v>
      </c>
      <c r="F756" s="64">
        <v>3.78</v>
      </c>
      <c r="G756" s="22">
        <f t="shared" si="55"/>
        <v>3.4775999999999998</v>
      </c>
      <c r="H756" s="23">
        <f t="shared" si="56"/>
        <v>3.024</v>
      </c>
      <c r="I756" s="65">
        <v>9.5</v>
      </c>
    </row>
    <row r="757" spans="1:11" ht="15.75">
      <c r="A757" s="57" t="s">
        <v>963</v>
      </c>
      <c r="B757" s="62" t="s">
        <v>85</v>
      </c>
      <c r="C757" s="24" t="str">
        <f>IF((MOD(I757,1)&gt;0),_xlfn.CONCAT("Length - ",TEXT(I757,"# ?/?''")),_xlfn.CONCAT("Length - ",TEXT(I757,"#''")))</f>
        <v>Length - 1 1/4''</v>
      </c>
      <c r="D757" s="95"/>
      <c r="E757" s="63">
        <v>3.3</v>
      </c>
      <c r="F757" s="64">
        <v>0.89</v>
      </c>
      <c r="G757" s="22">
        <f t="shared" si="55"/>
        <v>0.81880000000000008</v>
      </c>
      <c r="H757" s="23">
        <f t="shared" si="56"/>
        <v>0.71200000000000008</v>
      </c>
      <c r="I757" s="65">
        <v>1.25</v>
      </c>
    </row>
    <row r="758" spans="1:11" ht="15.75">
      <c r="A758" s="57" t="s">
        <v>964</v>
      </c>
      <c r="B758" s="62" t="s">
        <v>85</v>
      </c>
      <c r="C758" s="24" t="str">
        <f>IF((MOD(I758,1)&gt;0),_xlfn.CONCAT("Length - ",TEXT(I758,"# ?/?''")),_xlfn.CONCAT("Length - ",TEXT(I758,"#''")))</f>
        <v>Length -  1/2''</v>
      </c>
      <c r="D758" s="95"/>
      <c r="E758" s="63">
        <v>1.3</v>
      </c>
      <c r="F758" s="64">
        <v>0.76</v>
      </c>
      <c r="G758" s="22">
        <f t="shared" si="55"/>
        <v>0.69920000000000004</v>
      </c>
      <c r="H758" s="23">
        <f t="shared" si="56"/>
        <v>0.6080000000000001</v>
      </c>
      <c r="I758" s="65">
        <v>0.5</v>
      </c>
    </row>
    <row r="759" spans="1:11" ht="15.75">
      <c r="A759" s="57" t="s">
        <v>17</v>
      </c>
      <c r="B759" s="67"/>
      <c r="C759" s="68"/>
      <c r="D759" s="82"/>
      <c r="E759" s="70"/>
      <c r="F759" s="71"/>
      <c r="G759" s="22" t="str">
        <f t="shared" si="55"/>
        <v xml:space="preserve"> </v>
      </c>
      <c r="H759" s="23" t="str">
        <f t="shared" si="56"/>
        <v xml:space="preserve"> </v>
      </c>
    </row>
    <row r="760" spans="1:11">
      <c r="A760" s="96" t="s">
        <v>106</v>
      </c>
      <c r="B760" s="97"/>
      <c r="C760" s="53"/>
      <c r="D760" s="54"/>
      <c r="E760" s="55"/>
      <c r="F760" s="73"/>
      <c r="G760" s="22" t="str">
        <f t="shared" si="55"/>
        <v xml:space="preserve"> </v>
      </c>
      <c r="H760" s="23" t="str">
        <f t="shared" si="56"/>
        <v xml:space="preserve"> </v>
      </c>
    </row>
    <row r="761" spans="1:11">
      <c r="A761" s="57" t="s">
        <v>17</v>
      </c>
      <c r="B761" s="98"/>
      <c r="C761" s="99"/>
      <c r="D761" s="100"/>
      <c r="E761" s="101"/>
      <c r="F761" s="102"/>
      <c r="G761" s="22" t="str">
        <f t="shared" si="55"/>
        <v xml:space="preserve"> </v>
      </c>
      <c r="H761" s="23" t="str">
        <f t="shared" si="56"/>
        <v xml:space="preserve"> </v>
      </c>
    </row>
    <row r="762" spans="1:11" ht="15.75">
      <c r="A762" s="57" t="s">
        <v>965</v>
      </c>
      <c r="B762" s="103" t="s">
        <v>966</v>
      </c>
      <c r="C762" s="24" t="str">
        <f>IF((MOD(I762,1)&gt;0),_xlfn.CONCAT("Length - ",TEXT(I762,"# ?/?''")),_xlfn.CONCAT("Length - ",TEXT(I762,"#''")))</f>
        <v>Length - 3''</v>
      </c>
      <c r="D762" s="81"/>
      <c r="E762" s="77">
        <v>52.5</v>
      </c>
      <c r="F762" s="64">
        <v>6.94</v>
      </c>
      <c r="G762" s="22">
        <f t="shared" si="55"/>
        <v>6.3848000000000003</v>
      </c>
      <c r="H762" s="23">
        <f t="shared" si="56"/>
        <v>5.5520000000000005</v>
      </c>
      <c r="I762" s="75">
        <v>3</v>
      </c>
    </row>
    <row r="763" spans="1:11" ht="15.75">
      <c r="A763" s="57" t="s">
        <v>967</v>
      </c>
      <c r="B763" s="62" t="s">
        <v>968</v>
      </c>
      <c r="C763" s="24" t="str">
        <f>IF((MOD(I763,1)&gt;0),_xlfn.CONCAT("Length - ",TEXT(I763,"# ?/?''")),_xlfn.CONCAT("Length - ",TEXT(I763,"#''")))</f>
        <v>Length - 3''</v>
      </c>
      <c r="D763" s="95"/>
      <c r="E763" s="63">
        <v>27</v>
      </c>
      <c r="F763" s="64">
        <v>3.59</v>
      </c>
      <c r="G763" s="22">
        <f t="shared" si="55"/>
        <v>3.3028</v>
      </c>
      <c r="H763" s="23">
        <f t="shared" si="56"/>
        <v>2.8719999999999999</v>
      </c>
      <c r="I763" s="65">
        <v>3</v>
      </c>
    </row>
    <row r="764" spans="1:11" ht="15.75">
      <c r="A764" s="57" t="s">
        <v>969</v>
      </c>
      <c r="B764" s="62" t="s">
        <v>966</v>
      </c>
      <c r="C764" s="24" t="str">
        <f>IF((MOD(I764,1)&gt;0),_xlfn.CONCAT("Length - ",TEXT(I764,"# ?/?''")),_xlfn.CONCAT("Length - ",TEXT(I764,"#''")))</f>
        <v>Length - 1 1/2''</v>
      </c>
      <c r="D764" s="95"/>
      <c r="E764" s="63">
        <v>9.1</v>
      </c>
      <c r="F764" s="64">
        <v>5</v>
      </c>
      <c r="G764" s="22">
        <f t="shared" si="55"/>
        <v>4.6000000000000005</v>
      </c>
      <c r="H764" s="23">
        <f t="shared" si="56"/>
        <v>4</v>
      </c>
      <c r="I764" s="65">
        <v>1.5</v>
      </c>
    </row>
    <row r="765" spans="1:11" ht="15.75">
      <c r="A765" s="57" t="s">
        <v>970</v>
      </c>
      <c r="B765" s="104" t="s">
        <v>971</v>
      </c>
      <c r="C765" s="24" t="str">
        <f>IF((MOD(I765,1)&gt;0),_xlfn.CONCAT("Length - ",TEXT(I765,"# ?/?''")),_xlfn.CONCAT("Length - ",TEXT(I765,"#''")))</f>
        <v>Length - 1''</v>
      </c>
      <c r="D765" s="95"/>
      <c r="E765" s="63">
        <v>5.0999999999999996</v>
      </c>
      <c r="F765" s="64">
        <v>2.91</v>
      </c>
      <c r="G765" s="22">
        <f t="shared" si="55"/>
        <v>2.6772000000000005</v>
      </c>
      <c r="H765" s="23">
        <f t="shared" si="56"/>
        <v>2.3280000000000003</v>
      </c>
      <c r="I765" s="105">
        <v>1</v>
      </c>
    </row>
    <row r="766" spans="1:11" ht="15.75">
      <c r="A766" s="57" t="s">
        <v>972</v>
      </c>
      <c r="B766" s="62" t="s">
        <v>973</v>
      </c>
      <c r="C766" s="24" t="str">
        <f>IF((MOD(I766,1)&gt;0),_xlfn.CONCAT("Length - ",TEXT(I766,"# ?/?''")),_xlfn.CONCAT("Length - ",TEXT(I766,"#''")))</f>
        <v>Length -  3/4''</v>
      </c>
      <c r="D766" s="24" t="str">
        <f>_xlfn.CONCAT(K766,"H")</f>
        <v>6H</v>
      </c>
      <c r="E766" s="63">
        <v>4.43</v>
      </c>
      <c r="F766" s="64">
        <v>4.76</v>
      </c>
      <c r="G766" s="22">
        <f t="shared" si="55"/>
        <v>4.3792</v>
      </c>
      <c r="H766" s="23">
        <f t="shared" si="56"/>
        <v>3.8079999999999998</v>
      </c>
      <c r="I766" s="65">
        <v>0.75</v>
      </c>
      <c r="K766" s="95">
        <v>6</v>
      </c>
    </row>
    <row r="767" spans="1:11" ht="15.75">
      <c r="A767" s="57" t="s">
        <v>17</v>
      </c>
      <c r="B767" s="62"/>
      <c r="C767" s="65"/>
      <c r="D767" s="95"/>
      <c r="E767" s="63"/>
      <c r="F767" s="64"/>
      <c r="G767" s="22" t="str">
        <f t="shared" si="55"/>
        <v xml:space="preserve"> </v>
      </c>
      <c r="H767" s="23" t="str">
        <f t="shared" si="56"/>
        <v xml:space="preserve"> </v>
      </c>
    </row>
    <row r="768" spans="1:11" ht="15.75">
      <c r="A768" s="57" t="s">
        <v>974</v>
      </c>
      <c r="B768" s="62" t="s">
        <v>975</v>
      </c>
      <c r="C768" s="65" t="s">
        <v>976</v>
      </c>
      <c r="D768" s="106"/>
      <c r="E768" s="63">
        <v>9</v>
      </c>
      <c r="F768" s="64">
        <v>5.32</v>
      </c>
      <c r="G768" s="22">
        <f t="shared" si="55"/>
        <v>4.8944000000000001</v>
      </c>
      <c r="H768" s="23">
        <f t="shared" si="56"/>
        <v>4.2560000000000002</v>
      </c>
    </row>
    <row r="769" spans="1:11" ht="15.75">
      <c r="A769" s="57" t="s">
        <v>977</v>
      </c>
      <c r="B769" s="62" t="s">
        <v>674</v>
      </c>
      <c r="C769" s="24" t="str">
        <f>IF((MOD(I769,1)&gt;0),_xlfn.CONCAT("Length - ",TEXT(I769,"# ?/??''")),_xlfn.CONCAT("Length - ",TEXT(I769,"#''")))</f>
        <v>Length -  5/32''</v>
      </c>
      <c r="D769" s="66" t="s">
        <v>978</v>
      </c>
      <c r="E769" s="63">
        <v>3</v>
      </c>
      <c r="F769" s="64">
        <v>0.65</v>
      </c>
      <c r="G769" s="22">
        <f t="shared" si="55"/>
        <v>0.59800000000000009</v>
      </c>
      <c r="H769" s="23">
        <f t="shared" si="56"/>
        <v>0.52</v>
      </c>
      <c r="I769" s="65">
        <v>0.15625</v>
      </c>
    </row>
    <row r="770" spans="1:11" ht="15.75">
      <c r="A770" s="57" t="s">
        <v>17</v>
      </c>
      <c r="B770" s="67"/>
      <c r="C770" s="68"/>
      <c r="D770" s="69"/>
      <c r="E770" s="70"/>
      <c r="F770" s="71"/>
      <c r="G770" s="22" t="str">
        <f t="shared" si="55"/>
        <v xml:space="preserve"> </v>
      </c>
      <c r="H770" s="23" t="str">
        <f t="shared" si="56"/>
        <v xml:space="preserve"> </v>
      </c>
    </row>
    <row r="771" spans="1:11">
      <c r="A771" s="83" t="s">
        <v>135</v>
      </c>
      <c r="B771" s="52"/>
      <c r="C771" s="53" t="s">
        <v>136</v>
      </c>
      <c r="D771" s="54" t="s">
        <v>137</v>
      </c>
      <c r="E771" s="55"/>
      <c r="F771" s="73"/>
      <c r="G771" s="22" t="str">
        <f t="shared" si="55"/>
        <v xml:space="preserve"> </v>
      </c>
      <c r="H771" s="23" t="str">
        <f t="shared" si="56"/>
        <v xml:space="preserve"> </v>
      </c>
    </row>
    <row r="772" spans="1:11">
      <c r="A772" s="57" t="s">
        <v>17</v>
      </c>
      <c r="B772" s="20"/>
      <c r="C772" s="99"/>
      <c r="D772" s="107"/>
      <c r="E772" s="60"/>
      <c r="F772" s="108"/>
      <c r="G772" s="22" t="str">
        <f t="shared" si="55"/>
        <v xml:space="preserve"> </v>
      </c>
      <c r="H772" s="23" t="str">
        <f t="shared" si="56"/>
        <v xml:space="preserve"> </v>
      </c>
    </row>
    <row r="773" spans="1:11" ht="15.75">
      <c r="A773" s="57" t="s">
        <v>979</v>
      </c>
      <c r="B773" s="109" t="s">
        <v>139</v>
      </c>
      <c r="C773" s="75" t="str">
        <f t="shared" ref="C773:C801" si="61">_xlfn.CONCAT(I773,"T")</f>
        <v>10T</v>
      </c>
      <c r="D773" s="24" t="str">
        <f t="shared" ref="D773:D801" si="62">IF((MOD(K773,1)&gt;0),_xlfn.CONCAT("Face - ",TEXT(K773,"# ?/?''")),_xlfn.CONCAT("Face - ",TEXT(K773,"#''")))</f>
        <v>Face -  1/8''</v>
      </c>
      <c r="E773" s="63">
        <v>3.9</v>
      </c>
      <c r="F773" s="64">
        <v>4.37</v>
      </c>
      <c r="G773" s="22">
        <f t="shared" si="55"/>
        <v>4.0204000000000004</v>
      </c>
      <c r="H773" s="23">
        <f t="shared" si="56"/>
        <v>3.4960000000000004</v>
      </c>
      <c r="I773" s="75">
        <v>10</v>
      </c>
      <c r="K773" s="76" t="s">
        <v>980</v>
      </c>
    </row>
    <row r="774" spans="1:11" ht="15.75">
      <c r="A774" s="57" t="s">
        <v>981</v>
      </c>
      <c r="B774" s="62" t="s">
        <v>139</v>
      </c>
      <c r="C774" s="75" t="str">
        <f t="shared" si="61"/>
        <v>10T</v>
      </c>
      <c r="D774" s="24" t="str">
        <f t="shared" si="62"/>
        <v>Face -  1/4''</v>
      </c>
      <c r="E774" s="63">
        <v>3.5</v>
      </c>
      <c r="F774" s="64">
        <v>4.7699999999999996</v>
      </c>
      <c r="G774" s="22">
        <f t="shared" ref="G774:G837" si="63">IF(ISBLANK(F774)," ",F774*$G$3)</f>
        <v>4.3883999999999999</v>
      </c>
      <c r="H774" s="23">
        <f t="shared" ref="H774:H837" si="64">IF(ISBLANK(F774)," ",F774*$H$3)</f>
        <v>3.8159999999999998</v>
      </c>
      <c r="I774" s="65">
        <v>10</v>
      </c>
      <c r="K774" s="66" t="s">
        <v>982</v>
      </c>
    </row>
    <row r="775" spans="1:11" ht="15.75">
      <c r="A775" s="57" t="s">
        <v>983</v>
      </c>
      <c r="B775" s="62" t="s">
        <v>139</v>
      </c>
      <c r="C775" s="75" t="str">
        <f t="shared" si="61"/>
        <v>11T</v>
      </c>
      <c r="D775" s="24" t="str">
        <f t="shared" si="62"/>
        <v>Face -  1/8''</v>
      </c>
      <c r="E775" s="63">
        <v>4.3</v>
      </c>
      <c r="F775" s="64">
        <v>5.22</v>
      </c>
      <c r="G775" s="22">
        <f t="shared" si="63"/>
        <v>4.8023999999999996</v>
      </c>
      <c r="H775" s="23">
        <f t="shared" si="64"/>
        <v>4.1760000000000002</v>
      </c>
      <c r="I775" s="65">
        <v>11</v>
      </c>
      <c r="K775" s="66" t="s">
        <v>980</v>
      </c>
    </row>
    <row r="776" spans="1:11" ht="15.75">
      <c r="A776" s="57" t="s">
        <v>984</v>
      </c>
      <c r="B776" s="62" t="s">
        <v>139</v>
      </c>
      <c r="C776" s="75" t="str">
        <f t="shared" si="61"/>
        <v>11T</v>
      </c>
      <c r="D776" s="24" t="str">
        <f t="shared" si="62"/>
        <v>Face -  1/4''</v>
      </c>
      <c r="E776" s="63">
        <v>3.8</v>
      </c>
      <c r="F776" s="64">
        <v>5.7</v>
      </c>
      <c r="G776" s="22">
        <f t="shared" si="63"/>
        <v>5.2440000000000007</v>
      </c>
      <c r="H776" s="23">
        <f t="shared" si="64"/>
        <v>4.5600000000000005</v>
      </c>
      <c r="I776" s="65">
        <v>11</v>
      </c>
      <c r="K776" s="66" t="s">
        <v>982</v>
      </c>
    </row>
    <row r="777" spans="1:11" ht="15.75">
      <c r="A777" s="57" t="s">
        <v>985</v>
      </c>
      <c r="B777" s="62" t="s">
        <v>139</v>
      </c>
      <c r="C777" s="75" t="str">
        <f t="shared" si="61"/>
        <v>13T</v>
      </c>
      <c r="D777" s="24" t="str">
        <f t="shared" si="62"/>
        <v>Face -  1/8''</v>
      </c>
      <c r="E777" s="63">
        <v>5.4</v>
      </c>
      <c r="F777" s="64">
        <v>6.44</v>
      </c>
      <c r="G777" s="22">
        <f t="shared" si="63"/>
        <v>5.9248000000000003</v>
      </c>
      <c r="H777" s="23">
        <f t="shared" si="64"/>
        <v>5.152000000000001</v>
      </c>
      <c r="I777" s="65">
        <v>13</v>
      </c>
      <c r="K777" s="66" t="s">
        <v>980</v>
      </c>
    </row>
    <row r="778" spans="1:11" ht="15.75">
      <c r="A778" s="57" t="s">
        <v>986</v>
      </c>
      <c r="B778" s="62" t="s">
        <v>139</v>
      </c>
      <c r="C778" s="75" t="str">
        <f t="shared" si="61"/>
        <v>13T</v>
      </c>
      <c r="D778" s="24" t="str">
        <f t="shared" si="62"/>
        <v>Face -  1/4''</v>
      </c>
      <c r="E778" s="63">
        <v>4.5999999999999996</v>
      </c>
      <c r="F778" s="64">
        <v>7.27</v>
      </c>
      <c r="G778" s="22">
        <f t="shared" si="63"/>
        <v>6.6883999999999997</v>
      </c>
      <c r="H778" s="23">
        <f t="shared" si="64"/>
        <v>5.8159999999999998</v>
      </c>
      <c r="I778" s="65">
        <v>13</v>
      </c>
      <c r="K778" s="66" t="s">
        <v>982</v>
      </c>
    </row>
    <row r="779" spans="1:11" ht="15.75">
      <c r="A779" s="57" t="s">
        <v>987</v>
      </c>
      <c r="B779" s="62" t="s">
        <v>139</v>
      </c>
      <c r="C779" s="75" t="str">
        <f t="shared" si="61"/>
        <v>15T</v>
      </c>
      <c r="D779" s="24" t="str">
        <f t="shared" si="62"/>
        <v>Face -  1/8''</v>
      </c>
      <c r="E779" s="63">
        <v>4</v>
      </c>
      <c r="F779" s="64">
        <v>4.9800000000000004</v>
      </c>
      <c r="G779" s="22">
        <f t="shared" si="63"/>
        <v>4.5816000000000008</v>
      </c>
      <c r="H779" s="23">
        <f t="shared" si="64"/>
        <v>3.9840000000000004</v>
      </c>
      <c r="I779" s="65">
        <v>15</v>
      </c>
      <c r="K779" s="66" t="s">
        <v>980</v>
      </c>
    </row>
    <row r="780" spans="1:11" ht="15.75">
      <c r="A780" s="57" t="s">
        <v>988</v>
      </c>
      <c r="B780" s="62" t="s">
        <v>139</v>
      </c>
      <c r="C780" s="75" t="str">
        <f t="shared" si="61"/>
        <v>15T</v>
      </c>
      <c r="D780" s="24" t="str">
        <f t="shared" si="62"/>
        <v>Face -  1/2''</v>
      </c>
      <c r="E780" s="63">
        <v>9.1</v>
      </c>
      <c r="F780" s="64">
        <v>7.72</v>
      </c>
      <c r="G780" s="22">
        <f t="shared" si="63"/>
        <v>7.1024000000000003</v>
      </c>
      <c r="H780" s="23">
        <f t="shared" si="64"/>
        <v>6.1760000000000002</v>
      </c>
      <c r="I780" s="65">
        <v>15</v>
      </c>
      <c r="K780" s="66" t="s">
        <v>989</v>
      </c>
    </row>
    <row r="781" spans="1:11" ht="15.75">
      <c r="A781" s="57" t="s">
        <v>990</v>
      </c>
      <c r="B781" s="62" t="s">
        <v>139</v>
      </c>
      <c r="C781" s="75" t="str">
        <f t="shared" si="61"/>
        <v>15T</v>
      </c>
      <c r="D781" s="24" t="str">
        <f t="shared" si="62"/>
        <v>Face -  3/4''</v>
      </c>
      <c r="E781" s="63">
        <v>11.75</v>
      </c>
      <c r="F781" s="64">
        <v>9.33</v>
      </c>
      <c r="G781" s="22">
        <f t="shared" si="63"/>
        <v>8.5836000000000006</v>
      </c>
      <c r="H781" s="23">
        <f t="shared" si="64"/>
        <v>7.4640000000000004</v>
      </c>
      <c r="I781" s="65">
        <v>15</v>
      </c>
      <c r="K781" s="66" t="s">
        <v>991</v>
      </c>
    </row>
    <row r="782" spans="1:11" ht="15.75">
      <c r="A782" s="57" t="s">
        <v>992</v>
      </c>
      <c r="B782" s="62" t="s">
        <v>139</v>
      </c>
      <c r="C782" s="75" t="str">
        <f t="shared" si="61"/>
        <v>16T</v>
      </c>
      <c r="D782" s="24" t="str">
        <f t="shared" si="62"/>
        <v>Face -  1/8''</v>
      </c>
      <c r="E782" s="63">
        <v>4.45</v>
      </c>
      <c r="F782" s="64">
        <v>5.3</v>
      </c>
      <c r="G782" s="22">
        <f t="shared" si="63"/>
        <v>4.8760000000000003</v>
      </c>
      <c r="H782" s="23">
        <f t="shared" si="64"/>
        <v>4.24</v>
      </c>
      <c r="I782" s="65">
        <v>16</v>
      </c>
      <c r="K782" s="66" t="s">
        <v>980</v>
      </c>
    </row>
    <row r="783" spans="1:11" ht="15.75">
      <c r="A783" s="57" t="s">
        <v>993</v>
      </c>
      <c r="B783" s="62" t="s">
        <v>139</v>
      </c>
      <c r="C783" s="75" t="str">
        <f t="shared" si="61"/>
        <v>16T</v>
      </c>
      <c r="D783" s="24" t="str">
        <f t="shared" si="62"/>
        <v>Face -  1/4''</v>
      </c>
      <c r="E783" s="63">
        <v>6</v>
      </c>
      <c r="F783" s="64">
        <v>6.04</v>
      </c>
      <c r="G783" s="22">
        <f t="shared" si="63"/>
        <v>5.5568</v>
      </c>
      <c r="H783" s="23">
        <f t="shared" si="64"/>
        <v>4.8320000000000007</v>
      </c>
      <c r="I783" s="65">
        <v>16</v>
      </c>
      <c r="K783" s="66" t="s">
        <v>982</v>
      </c>
    </row>
    <row r="784" spans="1:11" ht="15.75">
      <c r="A784" s="57" t="s">
        <v>994</v>
      </c>
      <c r="B784" s="62" t="s">
        <v>139</v>
      </c>
      <c r="C784" s="75" t="str">
        <f t="shared" si="61"/>
        <v>17T</v>
      </c>
      <c r="D784" s="24" t="str">
        <f t="shared" si="62"/>
        <v>Face -  1/8''</v>
      </c>
      <c r="E784" s="63">
        <v>5.15</v>
      </c>
      <c r="F784" s="64">
        <v>5.66</v>
      </c>
      <c r="G784" s="22">
        <f t="shared" si="63"/>
        <v>5.2072000000000003</v>
      </c>
      <c r="H784" s="23">
        <f t="shared" si="64"/>
        <v>4.5280000000000005</v>
      </c>
      <c r="I784" s="65">
        <v>17</v>
      </c>
      <c r="K784" s="66" t="s">
        <v>980</v>
      </c>
    </row>
    <row r="785" spans="1:11" ht="15.75">
      <c r="A785" s="57" t="s">
        <v>995</v>
      </c>
      <c r="B785" s="62" t="s">
        <v>139</v>
      </c>
      <c r="C785" s="75" t="str">
        <f t="shared" si="61"/>
        <v>17T</v>
      </c>
      <c r="D785" s="24" t="str">
        <f t="shared" si="62"/>
        <v>Face -  1/4''</v>
      </c>
      <c r="E785" s="63">
        <v>6.8</v>
      </c>
      <c r="F785" s="64">
        <v>6.45</v>
      </c>
      <c r="G785" s="22">
        <f t="shared" si="63"/>
        <v>5.9340000000000002</v>
      </c>
      <c r="H785" s="23">
        <f t="shared" si="64"/>
        <v>5.16</v>
      </c>
      <c r="I785" s="65">
        <v>17</v>
      </c>
      <c r="K785" s="66" t="s">
        <v>982</v>
      </c>
    </row>
    <row r="786" spans="1:11" ht="15.75">
      <c r="A786" s="57" t="s">
        <v>996</v>
      </c>
      <c r="B786" s="62" t="s">
        <v>139</v>
      </c>
      <c r="C786" s="75" t="str">
        <f t="shared" si="61"/>
        <v>19T</v>
      </c>
      <c r="D786" s="24" t="str">
        <f t="shared" si="62"/>
        <v>Face -  1/8''</v>
      </c>
      <c r="E786" s="63">
        <v>5.6</v>
      </c>
      <c r="F786" s="64">
        <v>5.81</v>
      </c>
      <c r="G786" s="22">
        <f t="shared" si="63"/>
        <v>5.3452000000000002</v>
      </c>
      <c r="H786" s="23">
        <f t="shared" si="64"/>
        <v>4.6479999999999997</v>
      </c>
      <c r="I786" s="65">
        <v>19</v>
      </c>
      <c r="K786" s="66" t="s">
        <v>980</v>
      </c>
    </row>
    <row r="787" spans="1:11" ht="15.75">
      <c r="A787" s="57" t="s">
        <v>997</v>
      </c>
      <c r="B787" s="62" t="s">
        <v>139</v>
      </c>
      <c r="C787" s="75" t="str">
        <f t="shared" si="61"/>
        <v>20T</v>
      </c>
      <c r="D787" s="24" t="str">
        <f t="shared" si="62"/>
        <v>Face -  1/8''</v>
      </c>
      <c r="E787" s="63">
        <v>5.7</v>
      </c>
      <c r="F787" s="64">
        <v>6.62</v>
      </c>
      <c r="G787" s="22">
        <f t="shared" si="63"/>
        <v>6.0904000000000007</v>
      </c>
      <c r="H787" s="23">
        <f t="shared" si="64"/>
        <v>5.2960000000000003</v>
      </c>
      <c r="I787" s="65">
        <v>20</v>
      </c>
      <c r="K787" s="66" t="s">
        <v>980</v>
      </c>
    </row>
    <row r="788" spans="1:11" ht="15.75">
      <c r="A788" s="57" t="s">
        <v>998</v>
      </c>
      <c r="B788" s="62" t="s">
        <v>139</v>
      </c>
      <c r="C788" s="75" t="str">
        <f t="shared" si="61"/>
        <v>20T</v>
      </c>
      <c r="D788" s="24" t="str">
        <f t="shared" si="62"/>
        <v>Face -  1/4''</v>
      </c>
      <c r="E788" s="63">
        <v>8.8000000000000007</v>
      </c>
      <c r="F788" s="64">
        <v>7.57</v>
      </c>
      <c r="G788" s="22">
        <f t="shared" si="63"/>
        <v>6.9644000000000004</v>
      </c>
      <c r="H788" s="23">
        <f t="shared" si="64"/>
        <v>6.0560000000000009</v>
      </c>
      <c r="I788" s="65">
        <v>20</v>
      </c>
      <c r="K788" s="66" t="s">
        <v>982</v>
      </c>
    </row>
    <row r="789" spans="1:11" ht="15.75">
      <c r="A789" s="57" t="s">
        <v>999</v>
      </c>
      <c r="B789" s="62" t="s">
        <v>139</v>
      </c>
      <c r="C789" s="75" t="str">
        <f t="shared" si="61"/>
        <v>22T</v>
      </c>
      <c r="D789" s="24" t="str">
        <f t="shared" si="62"/>
        <v>Face -  1/8''</v>
      </c>
      <c r="E789" s="63">
        <v>6.3</v>
      </c>
      <c r="F789" s="64">
        <v>7.34</v>
      </c>
      <c r="G789" s="22">
        <f t="shared" si="63"/>
        <v>6.7528000000000006</v>
      </c>
      <c r="H789" s="23">
        <f t="shared" si="64"/>
        <v>5.8719999999999999</v>
      </c>
      <c r="I789" s="65">
        <v>22</v>
      </c>
      <c r="K789" s="66" t="s">
        <v>980</v>
      </c>
    </row>
    <row r="790" spans="1:11" ht="15.75">
      <c r="A790" s="57" t="s">
        <v>1000</v>
      </c>
      <c r="B790" s="62" t="s">
        <v>139</v>
      </c>
      <c r="C790" s="75" t="str">
        <f t="shared" si="61"/>
        <v>22T</v>
      </c>
      <c r="D790" s="24" t="str">
        <f t="shared" si="62"/>
        <v>Face -  1/4''</v>
      </c>
      <c r="E790" s="63">
        <v>10.4</v>
      </c>
      <c r="F790" s="64">
        <v>8.39</v>
      </c>
      <c r="G790" s="22">
        <f t="shared" si="63"/>
        <v>7.7188000000000008</v>
      </c>
      <c r="H790" s="23">
        <f t="shared" si="64"/>
        <v>6.7120000000000006</v>
      </c>
      <c r="I790" s="65">
        <v>22</v>
      </c>
      <c r="K790" s="66" t="s">
        <v>982</v>
      </c>
    </row>
    <row r="791" spans="1:11" ht="15.75">
      <c r="A791" s="57" t="s">
        <v>1001</v>
      </c>
      <c r="B791" s="62" t="s">
        <v>139</v>
      </c>
      <c r="C791" s="75" t="str">
        <f t="shared" si="61"/>
        <v>24T</v>
      </c>
      <c r="D791" s="24" t="str">
        <f t="shared" si="62"/>
        <v>Face -  1/8''</v>
      </c>
      <c r="E791" s="63">
        <v>7.4</v>
      </c>
      <c r="F791" s="64">
        <v>7.96</v>
      </c>
      <c r="G791" s="22">
        <f t="shared" si="63"/>
        <v>7.3231999999999999</v>
      </c>
      <c r="H791" s="23">
        <f t="shared" si="64"/>
        <v>6.3680000000000003</v>
      </c>
      <c r="I791" s="65">
        <v>24</v>
      </c>
      <c r="K791" s="66" t="s">
        <v>980</v>
      </c>
    </row>
    <row r="792" spans="1:11" ht="15.75">
      <c r="A792" s="57" t="s">
        <v>1002</v>
      </c>
      <c r="B792" s="62" t="s">
        <v>139</v>
      </c>
      <c r="C792" s="75" t="str">
        <f t="shared" si="61"/>
        <v>24T</v>
      </c>
      <c r="D792" s="24" t="str">
        <f t="shared" si="62"/>
        <v>Face -  1/4''</v>
      </c>
      <c r="E792" s="63">
        <v>12.1</v>
      </c>
      <c r="F792" s="64">
        <v>9.1300000000000008</v>
      </c>
      <c r="G792" s="22">
        <f t="shared" si="63"/>
        <v>8.3996000000000013</v>
      </c>
      <c r="H792" s="23">
        <f t="shared" si="64"/>
        <v>7.3040000000000012</v>
      </c>
      <c r="I792" s="65">
        <v>24</v>
      </c>
      <c r="K792" s="66" t="s">
        <v>982</v>
      </c>
    </row>
    <row r="793" spans="1:11" ht="15.75">
      <c r="A793" s="57" t="s">
        <v>1003</v>
      </c>
      <c r="B793" s="62" t="s">
        <v>139</v>
      </c>
      <c r="C793" s="75" t="str">
        <f t="shared" si="61"/>
        <v>25T</v>
      </c>
      <c r="D793" s="24" t="str">
        <f t="shared" si="62"/>
        <v>Face -  1/8''</v>
      </c>
      <c r="E793" s="63">
        <v>7.8</v>
      </c>
      <c r="F793" s="64">
        <v>8.31</v>
      </c>
      <c r="G793" s="22">
        <f t="shared" si="63"/>
        <v>7.6452000000000009</v>
      </c>
      <c r="H793" s="23">
        <f t="shared" si="64"/>
        <v>6.6480000000000006</v>
      </c>
      <c r="I793" s="65">
        <v>25</v>
      </c>
      <c r="K793" s="66" t="s">
        <v>980</v>
      </c>
    </row>
    <row r="794" spans="1:11" ht="15.75">
      <c r="A794" s="57" t="s">
        <v>1004</v>
      </c>
      <c r="B794" s="62" t="s">
        <v>139</v>
      </c>
      <c r="C794" s="75" t="str">
        <f t="shared" si="61"/>
        <v>26T</v>
      </c>
      <c r="D794" s="24" t="str">
        <f t="shared" si="62"/>
        <v>Face -  1/8''</v>
      </c>
      <c r="E794" s="63">
        <v>8.1999999999999993</v>
      </c>
      <c r="F794" s="64">
        <v>8.66</v>
      </c>
      <c r="G794" s="22">
        <f t="shared" si="63"/>
        <v>7.9672000000000001</v>
      </c>
      <c r="H794" s="23">
        <f t="shared" si="64"/>
        <v>6.9280000000000008</v>
      </c>
      <c r="I794" s="65">
        <v>26</v>
      </c>
      <c r="K794" s="66" t="s">
        <v>980</v>
      </c>
    </row>
    <row r="795" spans="1:11" ht="15.75">
      <c r="A795" s="57" t="s">
        <v>1005</v>
      </c>
      <c r="B795" s="62" t="s">
        <v>139</v>
      </c>
      <c r="C795" s="75" t="str">
        <f t="shared" si="61"/>
        <v>26T</v>
      </c>
      <c r="D795" s="24" t="str">
        <f t="shared" si="62"/>
        <v>Face -  1/4''</v>
      </c>
      <c r="E795" s="63">
        <v>13.3</v>
      </c>
      <c r="F795" s="64">
        <v>9.92</v>
      </c>
      <c r="G795" s="22">
        <f t="shared" si="63"/>
        <v>9.1264000000000003</v>
      </c>
      <c r="H795" s="23">
        <f t="shared" si="64"/>
        <v>7.9359999999999999</v>
      </c>
      <c r="I795" s="65">
        <v>26</v>
      </c>
      <c r="K795" s="66" t="s">
        <v>982</v>
      </c>
    </row>
    <row r="796" spans="1:11" ht="15.75">
      <c r="A796" s="57" t="s">
        <v>1006</v>
      </c>
      <c r="B796" s="62" t="s">
        <v>139</v>
      </c>
      <c r="C796" s="75" t="str">
        <f t="shared" si="61"/>
        <v>27T</v>
      </c>
      <c r="D796" s="24" t="str">
        <f t="shared" si="62"/>
        <v>Face -  1/8''</v>
      </c>
      <c r="E796" s="63">
        <v>9.6</v>
      </c>
      <c r="F796" s="64">
        <v>9.0500000000000007</v>
      </c>
      <c r="G796" s="22">
        <f t="shared" si="63"/>
        <v>8.3260000000000005</v>
      </c>
      <c r="H796" s="23">
        <f t="shared" si="64"/>
        <v>7.2400000000000011</v>
      </c>
      <c r="I796" s="65">
        <v>27</v>
      </c>
      <c r="K796" s="66" t="s">
        <v>980</v>
      </c>
    </row>
    <row r="797" spans="1:11" ht="15.75">
      <c r="A797" s="57" t="s">
        <v>1007</v>
      </c>
      <c r="B797" s="62" t="s">
        <v>139</v>
      </c>
      <c r="C797" s="75" t="str">
        <f t="shared" si="61"/>
        <v>27T</v>
      </c>
      <c r="D797" s="24" t="str">
        <f t="shared" si="62"/>
        <v>Face -  1/4''</v>
      </c>
      <c r="E797" s="63">
        <v>14.7</v>
      </c>
      <c r="F797" s="64">
        <v>10.34</v>
      </c>
      <c r="G797" s="22">
        <f t="shared" si="63"/>
        <v>9.5128000000000004</v>
      </c>
      <c r="H797" s="23">
        <f t="shared" si="64"/>
        <v>8.2720000000000002</v>
      </c>
      <c r="I797" s="65">
        <v>27</v>
      </c>
      <c r="K797" s="66" t="s">
        <v>982</v>
      </c>
    </row>
    <row r="798" spans="1:11" ht="15.75">
      <c r="A798" s="57" t="s">
        <v>1008</v>
      </c>
      <c r="B798" s="62" t="s">
        <v>139</v>
      </c>
      <c r="C798" s="75" t="str">
        <f t="shared" si="61"/>
        <v>28T</v>
      </c>
      <c r="D798" s="24" t="str">
        <f t="shared" si="62"/>
        <v>Face -  1/8''</v>
      </c>
      <c r="E798" s="63">
        <v>9.3000000000000007</v>
      </c>
      <c r="F798" s="64">
        <v>9.6</v>
      </c>
      <c r="G798" s="22">
        <f t="shared" si="63"/>
        <v>8.8320000000000007</v>
      </c>
      <c r="H798" s="23">
        <f t="shared" si="64"/>
        <v>7.68</v>
      </c>
      <c r="I798" s="65">
        <v>28</v>
      </c>
      <c r="K798" s="66" t="s">
        <v>980</v>
      </c>
    </row>
    <row r="799" spans="1:11" ht="15.75">
      <c r="A799" s="57" t="s">
        <v>1009</v>
      </c>
      <c r="B799" s="62" t="s">
        <v>139</v>
      </c>
      <c r="C799" s="75" t="str">
        <f t="shared" si="61"/>
        <v>28T</v>
      </c>
      <c r="D799" s="24" t="str">
        <f t="shared" si="62"/>
        <v>Face -  1/4''</v>
      </c>
      <c r="E799" s="63">
        <v>15.6</v>
      </c>
      <c r="F799" s="64">
        <v>10.99</v>
      </c>
      <c r="G799" s="22">
        <f t="shared" si="63"/>
        <v>10.110800000000001</v>
      </c>
      <c r="H799" s="23">
        <f t="shared" si="64"/>
        <v>8.7919999999999998</v>
      </c>
      <c r="I799" s="65">
        <v>28</v>
      </c>
      <c r="K799" s="66" t="s">
        <v>982</v>
      </c>
    </row>
    <row r="800" spans="1:11" ht="15.75">
      <c r="A800" s="57" t="s">
        <v>1010</v>
      </c>
      <c r="B800" s="62" t="s">
        <v>139</v>
      </c>
      <c r="C800" s="75" t="str">
        <f t="shared" si="61"/>
        <v>30T</v>
      </c>
      <c r="D800" s="24" t="str">
        <f t="shared" si="62"/>
        <v>Face -  1/8''</v>
      </c>
      <c r="E800" s="63">
        <v>10.4</v>
      </c>
      <c r="F800" s="64">
        <v>10.039999999999999</v>
      </c>
      <c r="G800" s="22">
        <f t="shared" si="63"/>
        <v>9.2367999999999988</v>
      </c>
      <c r="H800" s="23">
        <f t="shared" si="64"/>
        <v>8.032</v>
      </c>
      <c r="I800" s="65">
        <v>30</v>
      </c>
      <c r="K800" s="66" t="s">
        <v>980</v>
      </c>
    </row>
    <row r="801" spans="1:11" ht="15.75">
      <c r="A801" s="57" t="s">
        <v>1011</v>
      </c>
      <c r="B801" s="62" t="s">
        <v>139</v>
      </c>
      <c r="C801" s="75" t="str">
        <f t="shared" si="61"/>
        <v>30T</v>
      </c>
      <c r="D801" s="24" t="str">
        <f t="shared" si="62"/>
        <v>Face -  1/4''</v>
      </c>
      <c r="E801" s="63">
        <v>17.600000000000001</v>
      </c>
      <c r="F801" s="64">
        <v>11.53</v>
      </c>
      <c r="G801" s="22">
        <f t="shared" si="63"/>
        <v>10.6076</v>
      </c>
      <c r="H801" s="23">
        <f t="shared" si="64"/>
        <v>9.2240000000000002</v>
      </c>
      <c r="I801" s="65">
        <v>30</v>
      </c>
      <c r="K801" s="66" t="s">
        <v>982</v>
      </c>
    </row>
    <row r="802" spans="1:11" ht="15.75">
      <c r="A802" s="57" t="s">
        <v>17</v>
      </c>
      <c r="B802" s="67"/>
      <c r="C802" s="68"/>
      <c r="D802" s="69"/>
      <c r="E802" s="70"/>
      <c r="F802" s="71"/>
      <c r="G802" s="22" t="str">
        <f t="shared" si="63"/>
        <v xml:space="preserve"> </v>
      </c>
      <c r="H802" s="23" t="str">
        <f t="shared" si="64"/>
        <v xml:space="preserve"> </v>
      </c>
    </row>
    <row r="803" spans="1:11">
      <c r="A803" s="83" t="s">
        <v>1012</v>
      </c>
      <c r="B803" s="52"/>
      <c r="C803" s="53" t="s">
        <v>136</v>
      </c>
      <c r="D803" s="54" t="s">
        <v>137</v>
      </c>
      <c r="E803" s="55"/>
      <c r="F803" s="73"/>
      <c r="G803" s="22" t="str">
        <f t="shared" si="63"/>
        <v xml:space="preserve"> </v>
      </c>
      <c r="H803" s="23" t="str">
        <f t="shared" si="64"/>
        <v xml:space="preserve"> </v>
      </c>
    </row>
    <row r="804" spans="1:11" ht="15.75">
      <c r="A804" s="57" t="s">
        <v>17</v>
      </c>
      <c r="B804" s="110"/>
      <c r="C804" s="84"/>
      <c r="D804" s="85"/>
      <c r="E804" s="77"/>
      <c r="F804" s="78"/>
      <c r="G804" s="22" t="str">
        <f t="shared" si="63"/>
        <v xml:space="preserve"> </v>
      </c>
      <c r="H804" s="23" t="str">
        <f t="shared" si="64"/>
        <v xml:space="preserve"> </v>
      </c>
    </row>
    <row r="805" spans="1:11" ht="15.75">
      <c r="A805" s="57" t="s">
        <v>1013</v>
      </c>
      <c r="B805" s="111" t="s">
        <v>151</v>
      </c>
      <c r="C805" s="75" t="str">
        <f t="shared" ref="C805:C812" si="65">_xlfn.CONCAT(I805,"T")</f>
        <v>38T</v>
      </c>
      <c r="D805" s="66" t="s">
        <v>153</v>
      </c>
      <c r="E805" s="63">
        <v>11.2</v>
      </c>
      <c r="F805" s="64">
        <v>11.76</v>
      </c>
      <c r="G805" s="22">
        <f t="shared" si="63"/>
        <v>10.8192</v>
      </c>
      <c r="H805" s="23">
        <f t="shared" si="64"/>
        <v>9.4079999999999995</v>
      </c>
      <c r="I805" s="65">
        <v>38</v>
      </c>
    </row>
    <row r="806" spans="1:11" ht="15.75">
      <c r="A806" s="57" t="s">
        <v>1014</v>
      </c>
      <c r="B806" s="111" t="s">
        <v>151</v>
      </c>
      <c r="C806" s="75" t="str">
        <f t="shared" si="65"/>
        <v>38T</v>
      </c>
      <c r="D806" s="66" t="s">
        <v>1015</v>
      </c>
      <c r="E806" s="63">
        <v>13.4</v>
      </c>
      <c r="F806" s="64">
        <v>12.01</v>
      </c>
      <c r="G806" s="22">
        <f t="shared" si="63"/>
        <v>11.049200000000001</v>
      </c>
      <c r="H806" s="23">
        <f t="shared" si="64"/>
        <v>9.6080000000000005</v>
      </c>
      <c r="I806" s="65">
        <v>38</v>
      </c>
    </row>
    <row r="807" spans="1:11" ht="15.75">
      <c r="A807" s="57" t="s">
        <v>1016</v>
      </c>
      <c r="B807" s="62" t="s">
        <v>151</v>
      </c>
      <c r="C807" s="75" t="str">
        <f t="shared" si="65"/>
        <v>45T</v>
      </c>
      <c r="D807" s="66" t="s">
        <v>153</v>
      </c>
      <c r="E807" s="63">
        <v>12.8</v>
      </c>
      <c r="F807" s="64">
        <v>12.48</v>
      </c>
      <c r="G807" s="22">
        <f t="shared" si="63"/>
        <v>11.4816</v>
      </c>
      <c r="H807" s="23">
        <f t="shared" si="64"/>
        <v>9.9840000000000018</v>
      </c>
      <c r="I807" s="65">
        <v>45</v>
      </c>
    </row>
    <row r="808" spans="1:11" ht="15.75">
      <c r="A808" s="57" t="s">
        <v>1017</v>
      </c>
      <c r="B808" s="62" t="s">
        <v>151</v>
      </c>
      <c r="C808" s="75" t="str">
        <f t="shared" si="65"/>
        <v>55T</v>
      </c>
      <c r="D808" s="66" t="s">
        <v>153</v>
      </c>
      <c r="E808" s="63">
        <v>16.100000000000001</v>
      </c>
      <c r="F808" s="64">
        <v>14.13</v>
      </c>
      <c r="G808" s="22">
        <f t="shared" si="63"/>
        <v>12.999600000000001</v>
      </c>
      <c r="H808" s="23">
        <f t="shared" si="64"/>
        <v>11.304000000000002</v>
      </c>
      <c r="I808" s="65">
        <v>55</v>
      </c>
    </row>
    <row r="809" spans="1:11" ht="15.75">
      <c r="A809" s="57" t="s">
        <v>1018</v>
      </c>
      <c r="B809" s="62" t="s">
        <v>151</v>
      </c>
      <c r="C809" s="75" t="str">
        <f t="shared" si="65"/>
        <v>56T</v>
      </c>
      <c r="D809" s="66" t="s">
        <v>153</v>
      </c>
      <c r="E809" s="63">
        <v>16.899999999999999</v>
      </c>
      <c r="F809" s="64">
        <v>14.13</v>
      </c>
      <c r="G809" s="22">
        <f t="shared" si="63"/>
        <v>12.999600000000001</v>
      </c>
      <c r="H809" s="23">
        <f t="shared" si="64"/>
        <v>11.304000000000002</v>
      </c>
      <c r="I809" s="65">
        <v>56</v>
      </c>
    </row>
    <row r="810" spans="1:11" ht="15.75">
      <c r="A810" s="57" t="s">
        <v>1019</v>
      </c>
      <c r="B810" s="62" t="s">
        <v>151</v>
      </c>
      <c r="C810" s="75" t="str">
        <f t="shared" si="65"/>
        <v>65T</v>
      </c>
      <c r="D810" s="66" t="s">
        <v>153</v>
      </c>
      <c r="E810" s="63">
        <v>19.8</v>
      </c>
      <c r="F810" s="64">
        <v>16.260000000000002</v>
      </c>
      <c r="G810" s="22">
        <f t="shared" si="63"/>
        <v>14.959200000000003</v>
      </c>
      <c r="H810" s="23">
        <f t="shared" si="64"/>
        <v>13.008000000000003</v>
      </c>
      <c r="I810" s="65">
        <v>65</v>
      </c>
    </row>
    <row r="811" spans="1:11" ht="15.75">
      <c r="A811" s="57" t="s">
        <v>1020</v>
      </c>
      <c r="B811" s="62" t="s">
        <v>151</v>
      </c>
      <c r="C811" s="75" t="str">
        <f t="shared" si="65"/>
        <v>66T</v>
      </c>
      <c r="D811" s="66" t="s">
        <v>153</v>
      </c>
      <c r="E811" s="63">
        <v>20.5</v>
      </c>
      <c r="F811" s="64">
        <v>16.34</v>
      </c>
      <c r="G811" s="22">
        <f t="shared" si="63"/>
        <v>15.0328</v>
      </c>
      <c r="H811" s="23">
        <f t="shared" si="64"/>
        <v>13.072000000000001</v>
      </c>
      <c r="I811" s="65">
        <v>66</v>
      </c>
    </row>
    <row r="812" spans="1:11" ht="15.75">
      <c r="A812" s="57" t="s">
        <v>1021</v>
      </c>
      <c r="B812" s="86" t="s">
        <v>151</v>
      </c>
      <c r="C812" s="75" t="str">
        <f t="shared" si="65"/>
        <v>70T</v>
      </c>
      <c r="D812" s="112" t="s">
        <v>153</v>
      </c>
      <c r="E812" s="89">
        <v>24.5</v>
      </c>
      <c r="F812" s="90">
        <v>16.649999999999999</v>
      </c>
      <c r="G812" s="22">
        <f t="shared" si="63"/>
        <v>15.318</v>
      </c>
      <c r="H812" s="23">
        <f t="shared" si="64"/>
        <v>13.32</v>
      </c>
      <c r="I812" s="87">
        <v>70</v>
      </c>
    </row>
    <row r="813" spans="1:11" ht="15.75">
      <c r="A813" s="57" t="s">
        <v>17</v>
      </c>
      <c r="C813" s="26"/>
      <c r="D813" s="27"/>
      <c r="E813" s="25"/>
      <c r="F813" s="113"/>
      <c r="G813" s="22" t="str">
        <f t="shared" si="63"/>
        <v xml:space="preserve"> </v>
      </c>
      <c r="H813" s="23" t="str">
        <f t="shared" si="64"/>
        <v xml:space="preserve"> </v>
      </c>
    </row>
    <row r="814" spans="1:11">
      <c r="A814" s="83" t="s">
        <v>1022</v>
      </c>
      <c r="B814" s="52"/>
      <c r="C814" s="53"/>
      <c r="D814" s="72"/>
      <c r="E814" s="92"/>
      <c r="F814" s="73"/>
      <c r="G814" s="22" t="str">
        <f t="shared" si="63"/>
        <v xml:space="preserve"> </v>
      </c>
      <c r="H814" s="23" t="str">
        <f t="shared" si="64"/>
        <v xml:space="preserve"> </v>
      </c>
    </row>
    <row r="815" spans="1:11">
      <c r="A815" s="57" t="s">
        <v>17</v>
      </c>
      <c r="B815" s="20"/>
      <c r="C815" s="58"/>
      <c r="D815" s="114"/>
      <c r="E815" s="115"/>
      <c r="F815" s="108"/>
      <c r="G815" s="22" t="str">
        <f t="shared" si="63"/>
        <v xml:space="preserve"> </v>
      </c>
      <c r="H815" s="23" t="str">
        <f t="shared" si="64"/>
        <v xml:space="preserve"> </v>
      </c>
    </row>
    <row r="816" spans="1:11" ht="15.75">
      <c r="A816" s="57" t="s">
        <v>1023</v>
      </c>
      <c r="B816" s="62" t="s">
        <v>2670</v>
      </c>
      <c r="C816" s="75" t="str">
        <f t="shared" ref="C816:C822" si="66">_xlfn.CONCAT(I816,"T")</f>
        <v>76T</v>
      </c>
      <c r="D816" s="24" t="str">
        <f t="shared" ref="D816:D821" si="67">IF((MOD(K816,1)&gt;0),_xlfn.CONCAT("Face - ",TEXT(K816,"# ?/??''")),_xlfn.CONCAT("Face - ",TEXT(K816,"#''")))</f>
        <v>Face -  1/16''</v>
      </c>
      <c r="E816" s="63">
        <v>27</v>
      </c>
      <c r="F816" s="64">
        <v>14.46</v>
      </c>
      <c r="G816" s="22">
        <f t="shared" si="63"/>
        <v>13.303200000000002</v>
      </c>
      <c r="H816" s="23">
        <f t="shared" si="64"/>
        <v>11.568000000000001</v>
      </c>
      <c r="I816" s="65">
        <v>76</v>
      </c>
      <c r="K816" s="66" t="s">
        <v>1024</v>
      </c>
    </row>
    <row r="817" spans="1:11" ht="15.75">
      <c r="A817" s="57" t="s">
        <v>1025</v>
      </c>
      <c r="B817" s="62" t="s">
        <v>2671</v>
      </c>
      <c r="C817" s="75" t="str">
        <f t="shared" si="66"/>
        <v>133T</v>
      </c>
      <c r="D817" s="24" t="str">
        <f t="shared" si="67"/>
        <v>Face -  1/16''</v>
      </c>
      <c r="E817" s="63">
        <v>68</v>
      </c>
      <c r="F817" s="64">
        <v>18.77</v>
      </c>
      <c r="G817" s="22">
        <f t="shared" si="63"/>
        <v>17.2684</v>
      </c>
      <c r="H817" s="23">
        <f t="shared" si="64"/>
        <v>15.016</v>
      </c>
      <c r="I817" s="65">
        <v>133</v>
      </c>
      <c r="K817" s="66" t="s">
        <v>1024</v>
      </c>
    </row>
    <row r="818" spans="1:11" ht="15.75">
      <c r="A818" s="57" t="s">
        <v>1026</v>
      </c>
      <c r="B818" s="62" t="s">
        <v>2670</v>
      </c>
      <c r="C818" s="75" t="str">
        <f t="shared" si="66"/>
        <v>152T</v>
      </c>
      <c r="D818" s="24" t="str">
        <f t="shared" si="67"/>
        <v>Face -  1/16''</v>
      </c>
      <c r="E818" s="63">
        <v>104</v>
      </c>
      <c r="F818" s="64">
        <v>26.12</v>
      </c>
      <c r="G818" s="22">
        <f t="shared" si="63"/>
        <v>24.0304</v>
      </c>
      <c r="H818" s="23">
        <f t="shared" si="64"/>
        <v>20.896000000000001</v>
      </c>
      <c r="I818" s="65">
        <v>152</v>
      </c>
      <c r="K818" s="66" t="s">
        <v>1024</v>
      </c>
    </row>
    <row r="819" spans="1:11" ht="15.75">
      <c r="A819" s="57" t="s">
        <v>1027</v>
      </c>
      <c r="B819" s="62" t="s">
        <v>2671</v>
      </c>
      <c r="C819" s="75" t="str">
        <f t="shared" si="66"/>
        <v>152T</v>
      </c>
      <c r="D819" s="24" t="str">
        <f t="shared" si="67"/>
        <v>Face -  1/16''</v>
      </c>
      <c r="E819" s="63">
        <v>96.5</v>
      </c>
      <c r="F819" s="64">
        <v>25.21</v>
      </c>
      <c r="G819" s="22">
        <f t="shared" si="63"/>
        <v>23.193200000000001</v>
      </c>
      <c r="H819" s="23">
        <f t="shared" si="64"/>
        <v>20.168000000000003</v>
      </c>
      <c r="I819" s="65">
        <v>152</v>
      </c>
      <c r="K819" s="66" t="s">
        <v>1024</v>
      </c>
    </row>
    <row r="820" spans="1:11" ht="15.75">
      <c r="A820" s="57" t="s">
        <v>1028</v>
      </c>
      <c r="B820" s="62" t="s">
        <v>2670</v>
      </c>
      <c r="C820" s="75" t="str">
        <f t="shared" si="66"/>
        <v>171T</v>
      </c>
      <c r="D820" s="24" t="str">
        <f t="shared" si="67"/>
        <v>Face -  1/16''</v>
      </c>
      <c r="E820" s="63">
        <v>130</v>
      </c>
      <c r="F820" s="64">
        <v>30.4</v>
      </c>
      <c r="G820" s="22">
        <f t="shared" si="63"/>
        <v>27.968</v>
      </c>
      <c r="H820" s="23">
        <f t="shared" si="64"/>
        <v>24.32</v>
      </c>
      <c r="I820" s="65">
        <v>171</v>
      </c>
      <c r="K820" s="66" t="s">
        <v>1024</v>
      </c>
    </row>
    <row r="821" spans="1:11" ht="15.75">
      <c r="A821" s="57" t="s">
        <v>1029</v>
      </c>
      <c r="B821" s="62" t="s">
        <v>2671</v>
      </c>
      <c r="C821" s="75" t="str">
        <f t="shared" si="66"/>
        <v>171T</v>
      </c>
      <c r="D821" s="24" t="str">
        <f t="shared" si="67"/>
        <v>Face -  1/16''</v>
      </c>
      <c r="E821" s="63">
        <v>121.5</v>
      </c>
      <c r="F821" s="64">
        <v>29.46</v>
      </c>
      <c r="G821" s="22">
        <f t="shared" si="63"/>
        <v>27.103200000000001</v>
      </c>
      <c r="H821" s="23">
        <f t="shared" si="64"/>
        <v>23.568000000000001</v>
      </c>
      <c r="I821" s="65">
        <v>171</v>
      </c>
      <c r="K821" s="66" t="s">
        <v>1024</v>
      </c>
    </row>
    <row r="822" spans="1:11" ht="15.75">
      <c r="A822" s="57" t="s">
        <v>1030</v>
      </c>
      <c r="B822" s="62" t="s">
        <v>1031</v>
      </c>
      <c r="C822" s="75" t="str">
        <f t="shared" si="66"/>
        <v>7T</v>
      </c>
      <c r="D822" s="24" t="str">
        <f>IF((MOD(K822,1)&gt;0),_xlfn.CONCAT("Face - ",TEXT(K822,"# ?/?''")),_xlfn.CONCAT("Face - ",TEXT(K822,"#''")))</f>
        <v>Face -  1/4''</v>
      </c>
      <c r="E822" s="63">
        <v>1.1000000000000001</v>
      </c>
      <c r="F822" s="64">
        <v>3.79</v>
      </c>
      <c r="G822" s="22">
        <f t="shared" si="63"/>
        <v>3.4868000000000001</v>
      </c>
      <c r="H822" s="23">
        <f t="shared" si="64"/>
        <v>3.032</v>
      </c>
      <c r="I822" s="65">
        <v>7</v>
      </c>
      <c r="K822" s="95" t="s">
        <v>982</v>
      </c>
    </row>
    <row r="823" spans="1:11" ht="15.75">
      <c r="A823" s="57" t="s">
        <v>17</v>
      </c>
      <c r="B823" s="62"/>
      <c r="C823" s="65"/>
      <c r="D823" s="95"/>
      <c r="E823" s="63"/>
      <c r="F823" s="64"/>
      <c r="G823" s="22" t="str">
        <f t="shared" si="63"/>
        <v xml:space="preserve"> </v>
      </c>
      <c r="H823" s="23" t="str">
        <f t="shared" si="64"/>
        <v xml:space="preserve"> </v>
      </c>
    </row>
    <row r="824" spans="1:11" ht="15.75">
      <c r="A824" s="57" t="s">
        <v>1032</v>
      </c>
      <c r="B824" s="62" t="s">
        <v>165</v>
      </c>
      <c r="C824" s="75" t="str">
        <f>_xlfn.CONCAT(I824,"T")</f>
        <v>19T</v>
      </c>
      <c r="D824" s="95"/>
      <c r="E824" s="63">
        <v>5.8</v>
      </c>
      <c r="F824" s="64">
        <v>7.37</v>
      </c>
      <c r="G824" s="22">
        <f t="shared" si="63"/>
        <v>6.7804000000000002</v>
      </c>
      <c r="H824" s="23">
        <f t="shared" si="64"/>
        <v>5.8960000000000008</v>
      </c>
      <c r="I824" s="65">
        <v>19</v>
      </c>
    </row>
    <row r="825" spans="1:11" ht="15.75">
      <c r="A825" s="57" t="s">
        <v>17</v>
      </c>
      <c r="B825" s="62"/>
      <c r="C825" s="65"/>
      <c r="D825" s="95"/>
      <c r="E825" s="63"/>
      <c r="F825" s="64"/>
      <c r="G825" s="22" t="str">
        <f t="shared" si="63"/>
        <v xml:space="preserve"> </v>
      </c>
      <c r="H825" s="23" t="str">
        <f t="shared" si="64"/>
        <v xml:space="preserve"> </v>
      </c>
    </row>
    <row r="826" spans="1:11" ht="15.75">
      <c r="A826" s="57" t="s">
        <v>1033</v>
      </c>
      <c r="B826" s="62" t="s">
        <v>168</v>
      </c>
      <c r="C826" s="75" t="str">
        <f>_xlfn.CONCAT(I826,"T")</f>
        <v>21T</v>
      </c>
      <c r="D826" s="95"/>
      <c r="E826" s="63"/>
      <c r="F826" s="64">
        <v>10.51</v>
      </c>
      <c r="G826" s="22">
        <f t="shared" si="63"/>
        <v>9.6692</v>
      </c>
      <c r="H826" s="23">
        <f t="shared" si="64"/>
        <v>8.4079999999999995</v>
      </c>
      <c r="I826" s="65">
        <v>21</v>
      </c>
    </row>
    <row r="827" spans="1:11" ht="15.75">
      <c r="A827" s="57" t="s">
        <v>1034</v>
      </c>
      <c r="B827" s="62" t="s">
        <v>168</v>
      </c>
      <c r="C827" s="75" t="str">
        <f>_xlfn.CONCAT(I827,"T")</f>
        <v>42T</v>
      </c>
      <c r="D827" s="66"/>
      <c r="E827" s="63">
        <v>29</v>
      </c>
      <c r="F827" s="64">
        <v>21.46</v>
      </c>
      <c r="G827" s="22">
        <f t="shared" si="63"/>
        <v>19.743200000000002</v>
      </c>
      <c r="H827" s="23">
        <f t="shared" si="64"/>
        <v>17.168000000000003</v>
      </c>
      <c r="I827" s="65">
        <v>42</v>
      </c>
    </row>
    <row r="828" spans="1:11" ht="15.75">
      <c r="A828" s="57" t="s">
        <v>17</v>
      </c>
      <c r="B828" s="67"/>
      <c r="C828" s="68"/>
      <c r="D828" s="69"/>
      <c r="E828" s="70"/>
      <c r="F828" s="71"/>
      <c r="G828" s="22" t="str">
        <f t="shared" si="63"/>
        <v xml:space="preserve"> </v>
      </c>
      <c r="H828" s="23" t="str">
        <f t="shared" si="64"/>
        <v xml:space="preserve"> </v>
      </c>
    </row>
    <row r="829" spans="1:11">
      <c r="A829" s="83" t="s">
        <v>1035</v>
      </c>
      <c r="B829" s="52"/>
      <c r="C829" s="53"/>
      <c r="D829" s="72"/>
      <c r="E829" s="55"/>
      <c r="F829" s="73"/>
      <c r="G829" s="22" t="str">
        <f t="shared" si="63"/>
        <v xml:space="preserve"> </v>
      </c>
      <c r="H829" s="23" t="str">
        <f t="shared" si="64"/>
        <v xml:space="preserve"> </v>
      </c>
    </row>
    <row r="830" spans="1:11" ht="15.75">
      <c r="A830" s="57" t="s">
        <v>17</v>
      </c>
      <c r="B830" s="110"/>
      <c r="C830" s="75"/>
      <c r="D830" s="76"/>
      <c r="E830" s="77"/>
      <c r="F830" s="78"/>
      <c r="G830" s="22" t="str">
        <f t="shared" si="63"/>
        <v xml:space="preserve"> </v>
      </c>
      <c r="H830" s="23" t="str">
        <f t="shared" si="64"/>
        <v xml:space="preserve"> </v>
      </c>
    </row>
    <row r="831" spans="1:11" ht="15.75">
      <c r="A831" s="57" t="s">
        <v>1036</v>
      </c>
      <c r="B831" s="116" t="s">
        <v>168</v>
      </c>
      <c r="C831" s="75" t="str">
        <f>_xlfn.CONCAT(I831,"T")</f>
        <v>12T</v>
      </c>
      <c r="D831" s="66" t="s">
        <v>2672</v>
      </c>
      <c r="E831" s="63"/>
      <c r="F831" s="64">
        <v>7.4</v>
      </c>
      <c r="G831" s="22">
        <f t="shared" si="63"/>
        <v>6.8080000000000007</v>
      </c>
      <c r="H831" s="23">
        <f t="shared" si="64"/>
        <v>5.9200000000000008</v>
      </c>
      <c r="I831" s="65">
        <v>12</v>
      </c>
    </row>
    <row r="832" spans="1:11" ht="15.75">
      <c r="A832" s="57" t="s">
        <v>1037</v>
      </c>
      <c r="B832" s="116" t="s">
        <v>168</v>
      </c>
      <c r="C832" s="75" t="str">
        <f>_xlfn.CONCAT(I832,"T")</f>
        <v>24T</v>
      </c>
      <c r="D832" s="66" t="s">
        <v>2673</v>
      </c>
      <c r="E832" s="63">
        <v>13.6</v>
      </c>
      <c r="F832" s="64">
        <v>12.13</v>
      </c>
      <c r="G832" s="22">
        <f t="shared" si="63"/>
        <v>11.159600000000001</v>
      </c>
      <c r="H832" s="23">
        <f t="shared" si="64"/>
        <v>9.7040000000000006</v>
      </c>
      <c r="I832" s="65">
        <v>24</v>
      </c>
    </row>
    <row r="833" spans="1:9" ht="15.75">
      <c r="A833" s="57" t="s">
        <v>17</v>
      </c>
      <c r="B833" s="116"/>
      <c r="C833" s="65"/>
      <c r="D833" s="66"/>
      <c r="E833" s="63"/>
      <c r="F833" s="64"/>
      <c r="G833" s="22" t="str">
        <f t="shared" si="63"/>
        <v xml:space="preserve"> </v>
      </c>
      <c r="H833" s="23" t="str">
        <f t="shared" si="64"/>
        <v xml:space="preserve"> </v>
      </c>
    </row>
    <row r="834" spans="1:9" ht="15.75">
      <c r="A834" s="57" t="s">
        <v>1038</v>
      </c>
      <c r="B834" s="62" t="s">
        <v>168</v>
      </c>
      <c r="C834" s="75" t="str">
        <f>_xlfn.CONCAT(I834,"T")</f>
        <v>12T</v>
      </c>
      <c r="D834" s="66" t="s">
        <v>2674</v>
      </c>
      <c r="E834" s="63"/>
      <c r="F834" s="64">
        <v>7.4</v>
      </c>
      <c r="G834" s="22">
        <f t="shared" si="63"/>
        <v>6.8080000000000007</v>
      </c>
      <c r="H834" s="23">
        <f t="shared" si="64"/>
        <v>5.9200000000000008</v>
      </c>
      <c r="I834" s="65">
        <v>12</v>
      </c>
    </row>
    <row r="835" spans="1:9" ht="15.75">
      <c r="A835" s="57" t="s">
        <v>1039</v>
      </c>
      <c r="B835" s="62" t="s">
        <v>168</v>
      </c>
      <c r="C835" s="75" t="str">
        <f>_xlfn.CONCAT(I835,"T")</f>
        <v>36T</v>
      </c>
      <c r="D835" s="66" t="s">
        <v>2675</v>
      </c>
      <c r="E835" s="63">
        <v>20.6</v>
      </c>
      <c r="F835" s="64">
        <v>19.46</v>
      </c>
      <c r="G835" s="22">
        <f t="shared" si="63"/>
        <v>17.903200000000002</v>
      </c>
      <c r="H835" s="23">
        <f t="shared" si="64"/>
        <v>15.568000000000001</v>
      </c>
      <c r="I835" s="65">
        <v>36</v>
      </c>
    </row>
    <row r="836" spans="1:9" ht="15.75">
      <c r="A836" s="57" t="s">
        <v>17</v>
      </c>
      <c r="B836" s="67"/>
      <c r="C836" s="68"/>
      <c r="D836" s="69"/>
      <c r="E836" s="70"/>
      <c r="F836" s="71"/>
      <c r="G836" s="22" t="str">
        <f t="shared" si="63"/>
        <v xml:space="preserve"> </v>
      </c>
      <c r="H836" s="23" t="str">
        <f t="shared" si="64"/>
        <v xml:space="preserve"> </v>
      </c>
    </row>
    <row r="837" spans="1:9">
      <c r="A837" s="83" t="s">
        <v>1040</v>
      </c>
      <c r="B837" s="52"/>
      <c r="C837" s="53"/>
      <c r="D837" s="72"/>
      <c r="E837" s="55"/>
      <c r="F837" s="73"/>
      <c r="G837" s="22" t="str">
        <f t="shared" si="63"/>
        <v xml:space="preserve"> </v>
      </c>
      <c r="H837" s="23" t="str">
        <f t="shared" si="64"/>
        <v xml:space="preserve"> </v>
      </c>
    </row>
    <row r="838" spans="1:9" ht="15.75">
      <c r="A838" s="57" t="s">
        <v>17</v>
      </c>
      <c r="B838" s="110"/>
      <c r="C838" s="75"/>
      <c r="D838" s="76"/>
      <c r="E838" s="77"/>
      <c r="F838" s="78"/>
      <c r="G838" s="22" t="str">
        <f t="shared" ref="G838:G901" si="68">IF(ISBLANK(F838)," ",F838*$G$3)</f>
        <v xml:space="preserve"> </v>
      </c>
      <c r="H838" s="23" t="str">
        <f t="shared" ref="H838:H901" si="69">IF(ISBLANK(F838)," ",F838*$H$3)</f>
        <v xml:space="preserve"> </v>
      </c>
    </row>
    <row r="839" spans="1:9" ht="15.75">
      <c r="A839" s="57" t="s">
        <v>1041</v>
      </c>
      <c r="B839" s="62" t="s">
        <v>1042</v>
      </c>
      <c r="C839" s="75" t="str">
        <f>_xlfn.CONCAT(I839,"T")</f>
        <v>12T</v>
      </c>
      <c r="D839" s="66"/>
      <c r="E839" s="63">
        <v>4.3</v>
      </c>
      <c r="F839" s="64">
        <v>7.4328687673087863</v>
      </c>
      <c r="G839" s="22">
        <f t="shared" si="68"/>
        <v>6.8382392659240834</v>
      </c>
      <c r="H839" s="23">
        <f t="shared" si="69"/>
        <v>5.9462950138470294</v>
      </c>
      <c r="I839" s="65">
        <v>12</v>
      </c>
    </row>
    <row r="840" spans="1:9" ht="15.75">
      <c r="A840" s="57" t="s">
        <v>1043</v>
      </c>
      <c r="B840" s="62" t="s">
        <v>1042</v>
      </c>
      <c r="C840" s="75" t="str">
        <f>_xlfn.CONCAT(I840,"T")</f>
        <v>16T</v>
      </c>
      <c r="D840" s="66"/>
      <c r="E840" s="63">
        <v>5.8</v>
      </c>
      <c r="F840" s="64">
        <v>7.5776223866504306</v>
      </c>
      <c r="G840" s="22">
        <f t="shared" si="68"/>
        <v>6.9714125957183963</v>
      </c>
      <c r="H840" s="23">
        <f t="shared" si="69"/>
        <v>6.0620979093203449</v>
      </c>
      <c r="I840" s="65">
        <v>16</v>
      </c>
    </row>
    <row r="841" spans="1:9" ht="15.75">
      <c r="A841" s="57" t="s">
        <v>1044</v>
      </c>
      <c r="B841" s="62" t="s">
        <v>1042</v>
      </c>
      <c r="C841" s="75" t="str">
        <f>_xlfn.CONCAT(I841,"T")</f>
        <v>24T</v>
      </c>
      <c r="D841" s="66"/>
      <c r="E841" s="63">
        <v>9.6</v>
      </c>
      <c r="F841" s="64">
        <v>12.100483075046016</v>
      </c>
      <c r="G841" s="22">
        <f t="shared" si="68"/>
        <v>11.132444429042335</v>
      </c>
      <c r="H841" s="23">
        <f t="shared" si="69"/>
        <v>9.6803864600368144</v>
      </c>
      <c r="I841" s="65">
        <v>24</v>
      </c>
    </row>
    <row r="842" spans="1:9" ht="15.75">
      <c r="A842" s="57" t="s">
        <v>1045</v>
      </c>
      <c r="B842" s="62" t="s">
        <v>1042</v>
      </c>
      <c r="C842" s="75" t="str">
        <f>_xlfn.CONCAT(I842,"T")</f>
        <v>48T</v>
      </c>
      <c r="D842" s="66"/>
      <c r="E842" s="63">
        <v>27.6</v>
      </c>
      <c r="F842" s="64">
        <v>22.766207949239611</v>
      </c>
      <c r="G842" s="22">
        <f t="shared" si="68"/>
        <v>20.944911313300445</v>
      </c>
      <c r="H842" s="23">
        <f t="shared" si="69"/>
        <v>18.21296635939169</v>
      </c>
      <c r="I842" s="65">
        <v>48</v>
      </c>
    </row>
    <row r="843" spans="1:9" ht="15.75">
      <c r="A843" s="57" t="s">
        <v>17</v>
      </c>
      <c r="B843" s="67"/>
      <c r="C843" s="68"/>
      <c r="D843" s="69"/>
      <c r="E843" s="70"/>
      <c r="F843" s="71"/>
      <c r="G843" s="22" t="str">
        <f t="shared" si="68"/>
        <v xml:space="preserve"> </v>
      </c>
      <c r="H843" s="23" t="str">
        <f t="shared" si="69"/>
        <v xml:space="preserve"> </v>
      </c>
    </row>
    <row r="844" spans="1:9" ht="15.75">
      <c r="A844" s="83" t="s">
        <v>1046</v>
      </c>
      <c r="B844" s="52"/>
      <c r="C844" s="117"/>
      <c r="D844" s="118"/>
      <c r="E844" s="119"/>
      <c r="F844" s="120"/>
      <c r="G844" s="22" t="str">
        <f t="shared" si="68"/>
        <v xml:space="preserve"> </v>
      </c>
      <c r="H844" s="23" t="str">
        <f t="shared" si="69"/>
        <v xml:space="preserve"> </v>
      </c>
    </row>
    <row r="845" spans="1:9" ht="15.75">
      <c r="A845" s="57" t="s">
        <v>17</v>
      </c>
      <c r="B845" s="110"/>
      <c r="C845" s="75"/>
      <c r="D845" s="76"/>
      <c r="E845" s="77"/>
      <c r="F845" s="78"/>
      <c r="G845" s="22" t="str">
        <f t="shared" si="68"/>
        <v xml:space="preserve"> </v>
      </c>
      <c r="H845" s="23" t="str">
        <f t="shared" si="69"/>
        <v xml:space="preserve"> </v>
      </c>
    </row>
    <row r="846" spans="1:9" ht="15.75">
      <c r="A846" s="57" t="s">
        <v>1047</v>
      </c>
      <c r="B846" s="62" t="s">
        <v>1048</v>
      </c>
      <c r="C846" s="65"/>
      <c r="D846" s="66"/>
      <c r="E846" s="63">
        <v>17</v>
      </c>
      <c r="F846" s="64">
        <v>5.84</v>
      </c>
      <c r="G846" s="22">
        <f t="shared" si="68"/>
        <v>5.3727999999999998</v>
      </c>
      <c r="H846" s="23">
        <f t="shared" si="69"/>
        <v>4.6719999999999997</v>
      </c>
    </row>
    <row r="847" spans="1:9" ht="15.75">
      <c r="A847" s="57" t="s">
        <v>1049</v>
      </c>
      <c r="B847" s="62" t="s">
        <v>1050</v>
      </c>
      <c r="C847" s="65" t="s">
        <v>1051</v>
      </c>
      <c r="D847" s="106"/>
      <c r="E847" s="63">
        <v>12.7</v>
      </c>
      <c r="F847" s="64">
        <v>5.98</v>
      </c>
      <c r="G847" s="22">
        <f t="shared" si="68"/>
        <v>5.5016000000000007</v>
      </c>
      <c r="H847" s="23">
        <f t="shared" si="69"/>
        <v>4.7840000000000007</v>
      </c>
    </row>
    <row r="848" spans="1:9" ht="15.75">
      <c r="A848" s="57" t="s">
        <v>1052</v>
      </c>
      <c r="B848" s="62" t="s">
        <v>1053</v>
      </c>
      <c r="C848" s="121" t="s">
        <v>1054</v>
      </c>
      <c r="D848" s="66" t="s">
        <v>1055</v>
      </c>
      <c r="E848" s="63">
        <v>12.5</v>
      </c>
      <c r="F848" s="64">
        <v>4.99</v>
      </c>
      <c r="G848" s="22">
        <f t="shared" si="68"/>
        <v>4.5908000000000007</v>
      </c>
      <c r="H848" s="23">
        <f t="shared" si="69"/>
        <v>3.9920000000000004</v>
      </c>
    </row>
    <row r="849" spans="1:9" ht="15.75">
      <c r="A849" s="57" t="s">
        <v>1056</v>
      </c>
      <c r="B849" s="62" t="s">
        <v>1057</v>
      </c>
      <c r="C849" s="121" t="s">
        <v>1058</v>
      </c>
      <c r="D849" s="122"/>
      <c r="E849" s="63">
        <v>25</v>
      </c>
      <c r="F849" s="64">
        <v>8.2899999999999991</v>
      </c>
      <c r="G849" s="22">
        <f t="shared" si="68"/>
        <v>7.6267999999999994</v>
      </c>
      <c r="H849" s="23">
        <f t="shared" si="69"/>
        <v>6.6319999999999997</v>
      </c>
    </row>
    <row r="850" spans="1:9" ht="15.75">
      <c r="A850" s="57" t="s">
        <v>17</v>
      </c>
      <c r="B850" s="67"/>
      <c r="C850" s="68"/>
      <c r="D850" s="69"/>
      <c r="E850" s="70"/>
      <c r="F850" s="71"/>
      <c r="G850" s="22" t="str">
        <f t="shared" si="68"/>
        <v xml:space="preserve"> </v>
      </c>
      <c r="H850" s="23" t="str">
        <f t="shared" si="69"/>
        <v xml:space="preserve"> </v>
      </c>
    </row>
    <row r="851" spans="1:9">
      <c r="A851" s="83" t="s">
        <v>1059</v>
      </c>
      <c r="B851" s="52"/>
      <c r="C851" s="53"/>
      <c r="D851" s="72"/>
      <c r="E851" s="55"/>
      <c r="F851" s="73"/>
      <c r="G851" s="22" t="str">
        <f t="shared" si="68"/>
        <v xml:space="preserve"> </v>
      </c>
      <c r="H851" s="23" t="str">
        <f t="shared" si="69"/>
        <v xml:space="preserve"> </v>
      </c>
    </row>
    <row r="852" spans="1:9" ht="15.75">
      <c r="A852" s="57" t="s">
        <v>17</v>
      </c>
      <c r="B852" s="110"/>
      <c r="C852" s="75"/>
      <c r="D852" s="76"/>
      <c r="E852" s="77"/>
      <c r="F852" s="78"/>
      <c r="G852" s="22" t="str">
        <f t="shared" si="68"/>
        <v xml:space="preserve"> </v>
      </c>
      <c r="H852" s="23" t="str">
        <f t="shared" si="69"/>
        <v xml:space="preserve"> </v>
      </c>
    </row>
    <row r="853" spans="1:9" ht="15.75">
      <c r="A853" s="57" t="s">
        <v>1060</v>
      </c>
      <c r="B853" s="62" t="s">
        <v>182</v>
      </c>
      <c r="C853" s="65" t="s">
        <v>204</v>
      </c>
      <c r="D853" s="66" t="s">
        <v>205</v>
      </c>
      <c r="E853" s="63">
        <v>5</v>
      </c>
      <c r="F853" s="64">
        <v>2.5</v>
      </c>
      <c r="G853" s="22">
        <f t="shared" si="68"/>
        <v>2.3000000000000003</v>
      </c>
      <c r="H853" s="23">
        <f t="shared" si="69"/>
        <v>2</v>
      </c>
    </row>
    <row r="854" spans="1:9" ht="15.75">
      <c r="A854" s="57" t="s">
        <v>1061</v>
      </c>
      <c r="B854" s="62" t="s">
        <v>210</v>
      </c>
      <c r="C854" s="65" t="s">
        <v>1062</v>
      </c>
      <c r="D854" s="66" t="s">
        <v>205</v>
      </c>
      <c r="E854" s="63">
        <v>9</v>
      </c>
      <c r="F854" s="64">
        <v>2.65</v>
      </c>
      <c r="G854" s="22">
        <f t="shared" si="68"/>
        <v>2.4380000000000002</v>
      </c>
      <c r="H854" s="23">
        <f t="shared" si="69"/>
        <v>2.12</v>
      </c>
    </row>
    <row r="855" spans="1:9" ht="15.75">
      <c r="A855" s="57" t="s">
        <v>1063</v>
      </c>
      <c r="B855" s="62" t="s">
        <v>210</v>
      </c>
      <c r="C855" s="65" t="s">
        <v>1064</v>
      </c>
      <c r="D855" s="66" t="s">
        <v>205</v>
      </c>
      <c r="E855" s="63">
        <v>17</v>
      </c>
      <c r="F855" s="64">
        <v>4.0199999999999996</v>
      </c>
      <c r="G855" s="22">
        <f t="shared" si="68"/>
        <v>3.6983999999999999</v>
      </c>
      <c r="H855" s="23">
        <f t="shared" si="69"/>
        <v>3.2159999999999997</v>
      </c>
    </row>
    <row r="856" spans="1:9" ht="15.75">
      <c r="A856" s="57" t="s">
        <v>1065</v>
      </c>
      <c r="B856" s="62" t="s">
        <v>210</v>
      </c>
      <c r="C856" s="65" t="s">
        <v>1066</v>
      </c>
      <c r="D856" s="66" t="s">
        <v>205</v>
      </c>
      <c r="E856" s="63">
        <v>13.5</v>
      </c>
      <c r="F856" s="64">
        <v>3.65</v>
      </c>
      <c r="G856" s="22">
        <f t="shared" si="68"/>
        <v>3.3580000000000001</v>
      </c>
      <c r="H856" s="23">
        <f t="shared" si="69"/>
        <v>2.92</v>
      </c>
    </row>
    <row r="857" spans="1:9" ht="15.75">
      <c r="A857" s="57" t="s">
        <v>1067</v>
      </c>
      <c r="B857" s="62" t="s">
        <v>210</v>
      </c>
      <c r="C857" s="65" t="s">
        <v>1068</v>
      </c>
      <c r="D857" s="66" t="s">
        <v>205</v>
      </c>
      <c r="E857" s="63">
        <v>10</v>
      </c>
      <c r="F857" s="64">
        <v>3.19</v>
      </c>
      <c r="G857" s="22">
        <f t="shared" si="68"/>
        <v>2.9348000000000001</v>
      </c>
      <c r="H857" s="23">
        <f t="shared" si="69"/>
        <v>2.552</v>
      </c>
    </row>
    <row r="858" spans="1:9" ht="15.75">
      <c r="A858" s="57" t="s">
        <v>1069</v>
      </c>
      <c r="B858" s="62" t="s">
        <v>210</v>
      </c>
      <c r="C858" s="65" t="s">
        <v>1070</v>
      </c>
      <c r="D858" s="66" t="s">
        <v>205</v>
      </c>
      <c r="E858" s="63">
        <v>11</v>
      </c>
      <c r="F858" s="64">
        <v>3.2</v>
      </c>
      <c r="G858" s="22">
        <f t="shared" si="68"/>
        <v>2.9440000000000004</v>
      </c>
      <c r="H858" s="23">
        <f t="shared" si="69"/>
        <v>2.5600000000000005</v>
      </c>
    </row>
    <row r="859" spans="1:9" ht="15.75">
      <c r="A859" s="57" t="s">
        <v>1071</v>
      </c>
      <c r="B859" s="62" t="s">
        <v>210</v>
      </c>
      <c r="C859" s="123" t="s">
        <v>1072</v>
      </c>
      <c r="D859" s="66" t="s">
        <v>205</v>
      </c>
      <c r="E859" s="63">
        <v>25.5</v>
      </c>
      <c r="F859" s="64">
        <v>5.4</v>
      </c>
      <c r="G859" s="22">
        <f t="shared" si="68"/>
        <v>4.9680000000000009</v>
      </c>
      <c r="H859" s="23">
        <f t="shared" si="69"/>
        <v>4.32</v>
      </c>
    </row>
    <row r="860" spans="1:9" ht="15.75">
      <c r="A860" s="57" t="s">
        <v>17</v>
      </c>
      <c r="B860" s="67"/>
      <c r="C860" s="68"/>
      <c r="D860" s="69"/>
      <c r="E860" s="70"/>
      <c r="F860" s="71"/>
      <c r="G860" s="22" t="str">
        <f t="shared" si="68"/>
        <v xml:space="preserve"> </v>
      </c>
      <c r="H860" s="23" t="str">
        <f t="shared" si="69"/>
        <v xml:space="preserve"> </v>
      </c>
    </row>
    <row r="861" spans="1:9">
      <c r="A861" s="83" t="s">
        <v>303</v>
      </c>
      <c r="B861" s="52"/>
      <c r="C861" s="53" t="s">
        <v>8</v>
      </c>
      <c r="D861" s="72" t="s">
        <v>1073</v>
      </c>
      <c r="E861" s="55"/>
      <c r="F861" s="73"/>
      <c r="G861" s="22" t="str">
        <f t="shared" si="68"/>
        <v xml:space="preserve"> </v>
      </c>
      <c r="H861" s="23" t="str">
        <f t="shared" si="69"/>
        <v xml:space="preserve"> </v>
      </c>
    </row>
    <row r="862" spans="1:9" ht="15.75">
      <c r="A862" s="57" t="s">
        <v>17</v>
      </c>
      <c r="B862" s="110"/>
      <c r="C862" s="75"/>
      <c r="D862" s="76"/>
      <c r="E862" s="77"/>
      <c r="F862" s="78"/>
      <c r="G862" s="22" t="str">
        <f t="shared" si="68"/>
        <v xml:space="preserve"> </v>
      </c>
      <c r="H862" s="23" t="str">
        <f t="shared" si="69"/>
        <v xml:space="preserve"> </v>
      </c>
    </row>
    <row r="863" spans="1:9" ht="15.75">
      <c r="A863" s="57" t="s">
        <v>1074</v>
      </c>
      <c r="B863" s="62" t="s">
        <v>305</v>
      </c>
      <c r="C863" s="24" t="str">
        <f>IF((MOD(I863,1)&gt;0),_xlfn.CONCAT("Length - ",TEXT(I863,"# ?/?''")),_xlfn.CONCAT("Length - ",TEXT(I863,"#''")))</f>
        <v>Length - 2 1/2''</v>
      </c>
      <c r="D863" s="95" t="s">
        <v>2676</v>
      </c>
      <c r="E863" s="63">
        <v>4.55</v>
      </c>
      <c r="F863" s="64">
        <v>1.25</v>
      </c>
      <c r="G863" s="22">
        <f t="shared" si="68"/>
        <v>1.1500000000000001</v>
      </c>
      <c r="H863" s="23">
        <f t="shared" si="69"/>
        <v>1</v>
      </c>
      <c r="I863" s="65">
        <v>2.5</v>
      </c>
    </row>
    <row r="864" spans="1:9" ht="15.75">
      <c r="A864" s="57" t="s">
        <v>1075</v>
      </c>
      <c r="B864" s="62" t="s">
        <v>305</v>
      </c>
      <c r="C864" s="24" t="str">
        <f>IF((MOD(I864,1)&gt;0),_xlfn.CONCAT("Length - ",TEXT(I864,"# ?/?''")),_xlfn.CONCAT("Length - ",TEXT(I864,"#''")))</f>
        <v>Length - 3''</v>
      </c>
      <c r="D864" s="95" t="s">
        <v>2677</v>
      </c>
      <c r="E864" s="63">
        <v>5.65</v>
      </c>
      <c r="F864" s="64">
        <v>1.35</v>
      </c>
      <c r="G864" s="22">
        <f t="shared" si="68"/>
        <v>1.2420000000000002</v>
      </c>
      <c r="H864" s="23">
        <f t="shared" si="69"/>
        <v>1.08</v>
      </c>
      <c r="I864" s="65">
        <v>3</v>
      </c>
    </row>
    <row r="865" spans="1:9" ht="15.75">
      <c r="A865" s="57" t="s">
        <v>17</v>
      </c>
      <c r="B865" s="62"/>
      <c r="C865" s="65"/>
      <c r="D865" s="95"/>
      <c r="E865" s="63"/>
      <c r="F865" s="64"/>
      <c r="G865" s="22" t="str">
        <f t="shared" si="68"/>
        <v xml:space="preserve"> </v>
      </c>
      <c r="H865" s="23" t="str">
        <f t="shared" si="69"/>
        <v xml:space="preserve"> </v>
      </c>
    </row>
    <row r="866" spans="1:9" ht="15.75">
      <c r="A866" s="57" t="s">
        <v>1076</v>
      </c>
      <c r="B866" s="62" t="s">
        <v>1077</v>
      </c>
      <c r="C866" s="24" t="str">
        <f t="shared" ref="C866:C872" si="70">IF((MOD(I866,1)&gt;0),_xlfn.CONCAT("Length - ",TEXT(I866,"# ?/?''")),_xlfn.CONCAT("Length - ",TEXT(I866,"#''")))</f>
        <v>Length - 1 1/2''</v>
      </c>
      <c r="D866" s="95" t="s">
        <v>2678</v>
      </c>
      <c r="E866" s="63">
        <v>2.7</v>
      </c>
      <c r="F866" s="64">
        <v>0.74</v>
      </c>
      <c r="G866" s="22">
        <f t="shared" si="68"/>
        <v>0.68080000000000007</v>
      </c>
      <c r="H866" s="23">
        <f t="shared" si="69"/>
        <v>0.59199999999999997</v>
      </c>
      <c r="I866" s="65">
        <v>1.5</v>
      </c>
    </row>
    <row r="867" spans="1:9" ht="15.75">
      <c r="A867" s="57" t="s">
        <v>1078</v>
      </c>
      <c r="B867" s="62" t="s">
        <v>1077</v>
      </c>
      <c r="C867" s="24" t="str">
        <f t="shared" si="70"/>
        <v>Length - 2''</v>
      </c>
      <c r="D867" s="95" t="s">
        <v>2679</v>
      </c>
      <c r="E867" s="63">
        <v>3.8</v>
      </c>
      <c r="F867" s="64">
        <v>0.89</v>
      </c>
      <c r="G867" s="22">
        <f t="shared" si="68"/>
        <v>0.81880000000000008</v>
      </c>
      <c r="H867" s="23">
        <f t="shared" si="69"/>
        <v>0.71200000000000008</v>
      </c>
      <c r="I867" s="65">
        <v>2</v>
      </c>
    </row>
    <row r="868" spans="1:9" ht="15.75">
      <c r="A868" s="57" t="s">
        <v>1079</v>
      </c>
      <c r="B868" s="62" t="s">
        <v>1077</v>
      </c>
      <c r="C868" s="24" t="str">
        <f t="shared" si="70"/>
        <v>Length - 2 1/2''</v>
      </c>
      <c r="D868" s="95" t="s">
        <v>2680</v>
      </c>
      <c r="E868" s="63">
        <v>4.9000000000000004</v>
      </c>
      <c r="F868" s="64">
        <v>1.04</v>
      </c>
      <c r="G868" s="22">
        <f t="shared" si="68"/>
        <v>0.95680000000000009</v>
      </c>
      <c r="H868" s="23">
        <f t="shared" si="69"/>
        <v>0.83200000000000007</v>
      </c>
      <c r="I868" s="65">
        <v>2.5</v>
      </c>
    </row>
    <row r="869" spans="1:9" ht="15.75">
      <c r="A869" s="57" t="s">
        <v>1080</v>
      </c>
      <c r="B869" s="62" t="s">
        <v>1077</v>
      </c>
      <c r="C869" s="24" t="str">
        <f t="shared" si="70"/>
        <v>Length - 3''</v>
      </c>
      <c r="D869" s="95" t="s">
        <v>2681</v>
      </c>
      <c r="E869" s="63">
        <v>5.8</v>
      </c>
      <c r="F869" s="64">
        <v>1.04</v>
      </c>
      <c r="G869" s="22">
        <f t="shared" si="68"/>
        <v>0.95680000000000009</v>
      </c>
      <c r="H869" s="23">
        <f t="shared" si="69"/>
        <v>0.83200000000000007</v>
      </c>
      <c r="I869" s="65">
        <v>3</v>
      </c>
    </row>
    <row r="870" spans="1:9" ht="15.75">
      <c r="A870" s="57" t="s">
        <v>1081</v>
      </c>
      <c r="B870" s="62" t="s">
        <v>1077</v>
      </c>
      <c r="C870" s="24" t="str">
        <f t="shared" si="70"/>
        <v>Length - 3 1/2''</v>
      </c>
      <c r="D870" s="95" t="s">
        <v>2682</v>
      </c>
      <c r="E870" s="63">
        <v>6.9</v>
      </c>
      <c r="F870" s="64">
        <v>1.1399999999999999</v>
      </c>
      <c r="G870" s="22">
        <f t="shared" si="68"/>
        <v>1.0488</v>
      </c>
      <c r="H870" s="23">
        <f t="shared" si="69"/>
        <v>0.91199999999999992</v>
      </c>
      <c r="I870" s="65">
        <v>3.5</v>
      </c>
    </row>
    <row r="871" spans="1:9" ht="15.75">
      <c r="A871" s="57" t="s">
        <v>1082</v>
      </c>
      <c r="B871" s="62" t="s">
        <v>1077</v>
      </c>
      <c r="C871" s="24" t="str">
        <f t="shared" si="70"/>
        <v>Length - 4 1/2''</v>
      </c>
      <c r="D871" s="95" t="s">
        <v>2683</v>
      </c>
      <c r="E871" s="63">
        <v>8.6999999999999993</v>
      </c>
      <c r="F871" s="64">
        <v>1.35</v>
      </c>
      <c r="G871" s="22">
        <f t="shared" si="68"/>
        <v>1.2420000000000002</v>
      </c>
      <c r="H871" s="23">
        <f t="shared" si="69"/>
        <v>1.08</v>
      </c>
      <c r="I871" s="65">
        <v>4.5</v>
      </c>
    </row>
    <row r="872" spans="1:9" ht="15.75">
      <c r="A872" s="57" t="s">
        <v>1083</v>
      </c>
      <c r="B872" s="86" t="s">
        <v>1077</v>
      </c>
      <c r="C872" s="24" t="str">
        <f t="shared" si="70"/>
        <v>Length - 5 1/2''</v>
      </c>
      <c r="D872" s="88" t="s">
        <v>2684</v>
      </c>
      <c r="E872" s="89">
        <v>10.7</v>
      </c>
      <c r="F872" s="90">
        <v>1.51</v>
      </c>
      <c r="G872" s="22">
        <f t="shared" si="68"/>
        <v>1.3892</v>
      </c>
      <c r="H872" s="23">
        <f t="shared" si="69"/>
        <v>1.2080000000000002</v>
      </c>
      <c r="I872" s="87">
        <v>5.5</v>
      </c>
    </row>
    <row r="873" spans="1:9" ht="15.75">
      <c r="A873" s="57" t="s">
        <v>17</v>
      </c>
      <c r="C873" s="26"/>
      <c r="D873" s="30"/>
      <c r="E873" s="25"/>
      <c r="F873" s="113"/>
      <c r="G873" s="22" t="str">
        <f t="shared" si="68"/>
        <v xml:space="preserve"> </v>
      </c>
      <c r="H873" s="23" t="str">
        <f t="shared" si="69"/>
        <v xml:space="preserve"> </v>
      </c>
    </row>
    <row r="874" spans="1:9" ht="15.75">
      <c r="A874" s="20" t="s">
        <v>401</v>
      </c>
      <c r="B874" s="52"/>
      <c r="C874" s="117"/>
      <c r="D874" s="124"/>
      <c r="E874" s="119"/>
      <c r="F874" s="120"/>
      <c r="G874" s="22" t="str">
        <f t="shared" si="68"/>
        <v xml:space="preserve"> </v>
      </c>
      <c r="H874" s="23" t="str">
        <f t="shared" si="69"/>
        <v xml:space="preserve"> </v>
      </c>
    </row>
    <row r="875" spans="1:9" ht="15.75">
      <c r="A875" s="57" t="s">
        <v>17</v>
      </c>
      <c r="B875" s="110"/>
      <c r="C875" s="75"/>
      <c r="D875" s="81"/>
      <c r="E875" s="77"/>
      <c r="F875" s="78"/>
      <c r="G875" s="22" t="str">
        <f t="shared" si="68"/>
        <v xml:space="preserve"> </v>
      </c>
      <c r="H875" s="23" t="str">
        <f t="shared" si="69"/>
        <v xml:space="preserve"> </v>
      </c>
    </row>
    <row r="876" spans="1:9" ht="15.75">
      <c r="A876" s="57" t="s">
        <v>1084</v>
      </c>
      <c r="B876" s="62" t="s">
        <v>1085</v>
      </c>
      <c r="C876" s="24" t="str">
        <f>IF((MOD(I876,1)&gt;0),_xlfn.CONCAT("Length - ",TEXT(I876,"# ?/?''")),_xlfn.CONCAT("Length - ",TEXT(I876,"#''")))</f>
        <v>Length - 6 1/2''</v>
      </c>
      <c r="D876" s="95" t="s">
        <v>1086</v>
      </c>
      <c r="E876" s="63">
        <v>14</v>
      </c>
      <c r="F876" s="64">
        <v>2.3199999999999998</v>
      </c>
      <c r="G876" s="22">
        <f t="shared" si="68"/>
        <v>2.1343999999999999</v>
      </c>
      <c r="H876" s="23">
        <f t="shared" si="69"/>
        <v>1.8559999999999999</v>
      </c>
      <c r="I876" s="65">
        <v>6.5</v>
      </c>
    </row>
    <row r="877" spans="1:9" ht="15.75">
      <c r="A877" s="57" t="s">
        <v>1087</v>
      </c>
      <c r="B877" s="62" t="s">
        <v>1085</v>
      </c>
      <c r="C877" s="24" t="str">
        <f>IF((MOD(I877,1)&gt;0),_xlfn.CONCAT("Length - ",TEXT(I877,"# ?/?''")),_xlfn.CONCAT("Length - ",TEXT(I877,"#''")))</f>
        <v>Length - 7 1/2''</v>
      </c>
      <c r="D877" s="95" t="s">
        <v>1088</v>
      </c>
      <c r="E877" s="63">
        <v>16</v>
      </c>
      <c r="F877" s="64">
        <v>2.76</v>
      </c>
      <c r="G877" s="22">
        <f t="shared" si="68"/>
        <v>2.5392000000000001</v>
      </c>
      <c r="H877" s="23">
        <f t="shared" si="69"/>
        <v>2.2079999999999997</v>
      </c>
      <c r="I877" s="65">
        <v>7.5</v>
      </c>
    </row>
    <row r="878" spans="1:9" ht="15.75">
      <c r="A878" s="57" t="s">
        <v>1089</v>
      </c>
      <c r="B878" s="62" t="s">
        <v>1090</v>
      </c>
      <c r="C878" s="24" t="str">
        <f>IF((MOD(I878,1)&gt;0),_xlfn.CONCAT("Length - ",TEXT(I878,"# ?/?''")),_xlfn.CONCAT("Length - ",TEXT(I878,"#''")))</f>
        <v>Length - 2 1/2''</v>
      </c>
      <c r="D878" s="95" t="s">
        <v>1091</v>
      </c>
      <c r="E878" s="63">
        <v>4.55</v>
      </c>
      <c r="F878" s="64">
        <v>1.3</v>
      </c>
      <c r="G878" s="22">
        <f t="shared" si="68"/>
        <v>1.1960000000000002</v>
      </c>
      <c r="H878" s="23">
        <f t="shared" si="69"/>
        <v>1.04</v>
      </c>
      <c r="I878" s="65">
        <v>2.5</v>
      </c>
    </row>
    <row r="879" spans="1:9">
      <c r="A879" s="57" t="s">
        <v>17</v>
      </c>
      <c r="B879" s="125"/>
      <c r="C879" s="126"/>
      <c r="D879" s="88"/>
      <c r="E879" s="89"/>
      <c r="F879" s="127"/>
      <c r="G879" s="22" t="str">
        <f t="shared" si="68"/>
        <v xml:space="preserve"> </v>
      </c>
      <c r="H879" s="23" t="str">
        <f t="shared" si="69"/>
        <v xml:space="preserve"> </v>
      </c>
    </row>
    <row r="880" spans="1:9" ht="15.75">
      <c r="A880" s="20" t="s">
        <v>1092</v>
      </c>
      <c r="B880" s="52"/>
      <c r="C880" s="117"/>
      <c r="D880" s="124"/>
      <c r="E880" s="128"/>
      <c r="F880" s="120"/>
      <c r="G880" s="22" t="str">
        <f t="shared" si="68"/>
        <v xml:space="preserve"> </v>
      </c>
      <c r="H880" s="23" t="str">
        <f t="shared" si="69"/>
        <v xml:space="preserve"> </v>
      </c>
    </row>
    <row r="881" spans="1:9" ht="15.75">
      <c r="A881" s="57" t="s">
        <v>17</v>
      </c>
      <c r="B881" s="110"/>
      <c r="C881" s="75"/>
      <c r="D881" s="81"/>
      <c r="E881" s="93"/>
      <c r="F881" s="78"/>
      <c r="G881" s="22" t="str">
        <f t="shared" si="68"/>
        <v xml:space="preserve"> </v>
      </c>
      <c r="H881" s="23" t="str">
        <f t="shared" si="69"/>
        <v xml:space="preserve"> </v>
      </c>
    </row>
    <row r="882" spans="1:9" ht="15.75">
      <c r="A882" s="57" t="s">
        <v>1093</v>
      </c>
      <c r="B882" s="62" t="s">
        <v>1094</v>
      </c>
      <c r="C882" s="24" t="str">
        <f>IF((MOD(I882,1)&gt;0),_xlfn.CONCAT("Length - ",TEXT(I882,"# ?/?''")),_xlfn.CONCAT("Length - ",TEXT(I882,"#''")))</f>
        <v>Length - 2''</v>
      </c>
      <c r="D882" s="66" t="s">
        <v>1095</v>
      </c>
      <c r="E882" s="63">
        <v>3.1</v>
      </c>
      <c r="F882" s="64">
        <v>0.83</v>
      </c>
      <c r="G882" s="22">
        <f t="shared" si="68"/>
        <v>0.76359999999999995</v>
      </c>
      <c r="H882" s="23">
        <f t="shared" si="69"/>
        <v>0.66400000000000003</v>
      </c>
      <c r="I882" s="65">
        <v>2</v>
      </c>
    </row>
    <row r="883" spans="1:9" ht="15.75">
      <c r="A883" s="57" t="s">
        <v>1096</v>
      </c>
      <c r="B883" s="62" t="s">
        <v>1094</v>
      </c>
      <c r="C883" s="24" t="str">
        <f>IF((MOD(I883,1)&gt;0),_xlfn.CONCAT("Length - ",TEXT(I883,"# ?/?''")),_xlfn.CONCAT("Length - ",TEXT(I883,"#''")))</f>
        <v>Length - 2 1/2''</v>
      </c>
      <c r="D883" s="66" t="s">
        <v>1097</v>
      </c>
      <c r="E883" s="63">
        <v>4.25</v>
      </c>
      <c r="F883" s="64">
        <v>1.06</v>
      </c>
      <c r="G883" s="22">
        <f t="shared" si="68"/>
        <v>0.97520000000000007</v>
      </c>
      <c r="H883" s="23">
        <f t="shared" si="69"/>
        <v>0.84800000000000009</v>
      </c>
      <c r="I883" s="65">
        <v>2.5</v>
      </c>
    </row>
    <row r="884" spans="1:9" ht="15.75">
      <c r="A884" s="57" t="s">
        <v>17</v>
      </c>
      <c r="B884" s="67"/>
      <c r="C884" s="68"/>
      <c r="D884" s="69"/>
      <c r="E884" s="70"/>
      <c r="F884" s="71"/>
      <c r="G884" s="22" t="str">
        <f t="shared" si="68"/>
        <v xml:space="preserve"> </v>
      </c>
      <c r="H884" s="23" t="str">
        <f t="shared" si="69"/>
        <v xml:space="preserve"> </v>
      </c>
    </row>
    <row r="885" spans="1:9">
      <c r="A885" s="20" t="s">
        <v>332</v>
      </c>
      <c r="B885" s="52"/>
      <c r="C885" s="53"/>
      <c r="D885" s="54"/>
      <c r="E885" s="55"/>
      <c r="F885" s="73"/>
      <c r="G885" s="22" t="str">
        <f t="shared" si="68"/>
        <v xml:space="preserve"> </v>
      </c>
      <c r="H885" s="23" t="str">
        <f t="shared" si="69"/>
        <v xml:space="preserve"> </v>
      </c>
    </row>
    <row r="886" spans="1:9" ht="15.75">
      <c r="A886" s="57" t="s">
        <v>17</v>
      </c>
      <c r="B886" s="110"/>
      <c r="C886" s="75"/>
      <c r="D886" s="81"/>
      <c r="E886" s="77"/>
      <c r="F886" s="78"/>
      <c r="G886" s="22" t="str">
        <f t="shared" si="68"/>
        <v xml:space="preserve"> </v>
      </c>
      <c r="H886" s="23" t="str">
        <f t="shared" si="69"/>
        <v xml:space="preserve"> </v>
      </c>
    </row>
    <row r="887" spans="1:9" ht="15.75">
      <c r="A887" s="57" t="s">
        <v>1098</v>
      </c>
      <c r="B887" s="62" t="s">
        <v>1099</v>
      </c>
      <c r="C887" s="65"/>
      <c r="D887" s="66"/>
      <c r="E887" s="63">
        <v>6.5</v>
      </c>
      <c r="F887" s="64">
        <v>4.54</v>
      </c>
      <c r="G887" s="22">
        <f t="shared" si="68"/>
        <v>4.1768000000000001</v>
      </c>
      <c r="H887" s="23">
        <f t="shared" si="69"/>
        <v>3.6320000000000001</v>
      </c>
    </row>
    <row r="888" spans="1:9" ht="15.75">
      <c r="A888" s="57" t="s">
        <v>1100</v>
      </c>
      <c r="B888" s="62" t="s">
        <v>1101</v>
      </c>
      <c r="C888" s="65"/>
      <c r="D888" s="66"/>
      <c r="E888" s="63">
        <v>5.2</v>
      </c>
      <c r="F888" s="64">
        <v>4.0999999999999996</v>
      </c>
      <c r="G888" s="22">
        <f t="shared" si="68"/>
        <v>3.7719999999999998</v>
      </c>
      <c r="H888" s="23">
        <f t="shared" si="69"/>
        <v>3.28</v>
      </c>
    </row>
    <row r="889" spans="1:9" ht="15.75">
      <c r="A889" s="57" t="s">
        <v>1102</v>
      </c>
      <c r="B889" s="62" t="s">
        <v>1103</v>
      </c>
      <c r="C889" s="65"/>
      <c r="D889" s="66"/>
      <c r="E889" s="63">
        <v>8.5</v>
      </c>
      <c r="F889" s="64">
        <v>5.2</v>
      </c>
      <c r="G889" s="22">
        <f t="shared" si="68"/>
        <v>4.7840000000000007</v>
      </c>
      <c r="H889" s="23">
        <f t="shared" si="69"/>
        <v>4.16</v>
      </c>
    </row>
    <row r="890" spans="1:9" ht="15.75">
      <c r="A890" s="57" t="s">
        <v>1104</v>
      </c>
      <c r="B890" s="62" t="s">
        <v>1105</v>
      </c>
      <c r="C890" s="65"/>
      <c r="D890" s="66"/>
      <c r="E890" s="63">
        <v>6.6</v>
      </c>
      <c r="F890" s="64">
        <v>4.5999999999999996</v>
      </c>
      <c r="G890" s="22">
        <f t="shared" si="68"/>
        <v>4.2320000000000002</v>
      </c>
      <c r="H890" s="23">
        <f t="shared" si="69"/>
        <v>3.6799999999999997</v>
      </c>
    </row>
    <row r="891" spans="1:9" ht="15.75">
      <c r="A891" s="57" t="s">
        <v>1106</v>
      </c>
      <c r="B891" s="62" t="s">
        <v>1107</v>
      </c>
      <c r="C891" s="65"/>
      <c r="D891" s="66"/>
      <c r="E891" s="63">
        <v>1.5</v>
      </c>
      <c r="F891" s="64">
        <v>1.2</v>
      </c>
      <c r="G891" s="22">
        <f t="shared" si="68"/>
        <v>1.1040000000000001</v>
      </c>
      <c r="H891" s="23">
        <f t="shared" si="69"/>
        <v>0.96</v>
      </c>
    </row>
    <row r="892" spans="1:9" ht="15.75">
      <c r="A892" s="57" t="s">
        <v>1108</v>
      </c>
      <c r="B892" s="62" t="s">
        <v>1109</v>
      </c>
      <c r="C892" s="65"/>
      <c r="D892" s="66"/>
      <c r="E892" s="63">
        <v>2.7</v>
      </c>
      <c r="F892" s="64">
        <v>1.18</v>
      </c>
      <c r="G892" s="22">
        <f t="shared" si="68"/>
        <v>1.0855999999999999</v>
      </c>
      <c r="H892" s="23">
        <f t="shared" si="69"/>
        <v>0.94399999999999995</v>
      </c>
    </row>
    <row r="893" spans="1:9" ht="15.75">
      <c r="A893" s="57" t="s">
        <v>1110</v>
      </c>
      <c r="B893" s="62" t="s">
        <v>1111</v>
      </c>
      <c r="C893" s="65"/>
      <c r="D893" s="66"/>
      <c r="E893" s="63">
        <v>2.5499999999999998</v>
      </c>
      <c r="F893" s="64">
        <v>1.1499999999999999</v>
      </c>
      <c r="G893" s="22">
        <f t="shared" si="68"/>
        <v>1.0580000000000001</v>
      </c>
      <c r="H893" s="23">
        <f t="shared" si="69"/>
        <v>0.91999999999999993</v>
      </c>
    </row>
    <row r="894" spans="1:9" ht="15.75">
      <c r="A894" s="57" t="s">
        <v>1112</v>
      </c>
      <c r="B894" s="62" t="s">
        <v>1113</v>
      </c>
      <c r="C894" s="65" t="s">
        <v>505</v>
      </c>
      <c r="D894" s="66"/>
      <c r="E894" s="63">
        <v>6.3</v>
      </c>
      <c r="F894" s="64">
        <v>3.38</v>
      </c>
      <c r="G894" s="22">
        <f t="shared" si="68"/>
        <v>3.1095999999999999</v>
      </c>
      <c r="H894" s="23">
        <f t="shared" si="69"/>
        <v>2.7040000000000002</v>
      </c>
    </row>
    <row r="895" spans="1:9" ht="15.75">
      <c r="A895" s="57" t="s">
        <v>17</v>
      </c>
      <c r="B895" s="62"/>
      <c r="C895" s="65"/>
      <c r="D895" s="66"/>
      <c r="E895" s="63"/>
      <c r="F895" s="64"/>
      <c r="G895" s="22" t="str">
        <f t="shared" si="68"/>
        <v xml:space="preserve"> </v>
      </c>
      <c r="H895" s="23" t="str">
        <f t="shared" si="69"/>
        <v xml:space="preserve"> </v>
      </c>
    </row>
    <row r="896" spans="1:9" ht="15.75">
      <c r="A896" s="57" t="s">
        <v>1114</v>
      </c>
      <c r="B896" s="62" t="s">
        <v>1115</v>
      </c>
      <c r="C896" s="65"/>
      <c r="D896" s="66"/>
      <c r="E896" s="63">
        <v>15.4</v>
      </c>
      <c r="F896" s="64">
        <v>3.45</v>
      </c>
      <c r="G896" s="22">
        <f t="shared" si="68"/>
        <v>3.1740000000000004</v>
      </c>
      <c r="H896" s="23">
        <f t="shared" si="69"/>
        <v>2.7600000000000002</v>
      </c>
    </row>
    <row r="897" spans="1:11" ht="15.75">
      <c r="A897" s="57" t="s">
        <v>17</v>
      </c>
      <c r="B897" s="67"/>
      <c r="C897" s="68"/>
      <c r="D897" s="69"/>
      <c r="E897" s="70"/>
      <c r="F897" s="71"/>
      <c r="G897" s="22" t="str">
        <f t="shared" si="68"/>
        <v xml:space="preserve"> </v>
      </c>
      <c r="H897" s="23" t="str">
        <f t="shared" si="69"/>
        <v xml:space="preserve"> </v>
      </c>
    </row>
    <row r="898" spans="1:11">
      <c r="A898" s="20" t="s">
        <v>295</v>
      </c>
      <c r="B898" s="52"/>
      <c r="C898" s="53" t="s">
        <v>259</v>
      </c>
      <c r="D898" s="54" t="s">
        <v>9</v>
      </c>
      <c r="E898" s="55"/>
      <c r="F898" s="73"/>
      <c r="G898" s="22" t="str">
        <f t="shared" si="68"/>
        <v xml:space="preserve"> </v>
      </c>
      <c r="H898" s="23" t="str">
        <f t="shared" si="69"/>
        <v xml:space="preserve"> </v>
      </c>
    </row>
    <row r="899" spans="1:11" ht="15.75">
      <c r="A899" s="57" t="s">
        <v>17</v>
      </c>
      <c r="B899" s="110"/>
      <c r="C899" s="75"/>
      <c r="D899" s="81"/>
      <c r="E899" s="77"/>
      <c r="F899" s="78"/>
      <c r="G899" s="22" t="str">
        <f t="shared" si="68"/>
        <v xml:space="preserve"> </v>
      </c>
      <c r="H899" s="23" t="str">
        <f t="shared" si="69"/>
        <v xml:space="preserve"> </v>
      </c>
    </row>
    <row r="900" spans="1:11" ht="15.75">
      <c r="A900" s="57" t="s">
        <v>1116</v>
      </c>
      <c r="B900" s="62" t="s">
        <v>297</v>
      </c>
      <c r="C900" s="65" t="str">
        <f t="shared" ref="C900:C935" si="71">_xlfn.CONCAT("Size - ",I900)</f>
        <v>Size - 1" x 1"</v>
      </c>
      <c r="D900" s="129" t="str">
        <f t="shared" ref="D900:D935" si="72">_xlfn.CONCAT(K900," Holes")</f>
        <v>2 X 2 Holes</v>
      </c>
      <c r="E900" s="63">
        <v>4.2</v>
      </c>
      <c r="F900" s="64">
        <v>0.71</v>
      </c>
      <c r="G900" s="22">
        <f t="shared" si="68"/>
        <v>0.6532</v>
      </c>
      <c r="H900" s="23">
        <f t="shared" si="69"/>
        <v>0.56799999999999995</v>
      </c>
      <c r="I900" s="65" t="s">
        <v>1117</v>
      </c>
      <c r="K900" s="66" t="s">
        <v>1118</v>
      </c>
    </row>
    <row r="901" spans="1:11" ht="15.75">
      <c r="A901" s="57" t="s">
        <v>1119</v>
      </c>
      <c r="B901" s="62" t="s">
        <v>297</v>
      </c>
      <c r="C901" s="65" t="str">
        <f t="shared" si="71"/>
        <v>Size - 1" x 1 1/2"</v>
      </c>
      <c r="D901" s="129" t="str">
        <f t="shared" si="72"/>
        <v>2 X 3 Holes</v>
      </c>
      <c r="E901" s="63">
        <v>6.1</v>
      </c>
      <c r="F901" s="64">
        <v>0.94</v>
      </c>
      <c r="G901" s="22">
        <f t="shared" si="68"/>
        <v>0.86480000000000001</v>
      </c>
      <c r="H901" s="23">
        <f t="shared" si="69"/>
        <v>0.752</v>
      </c>
      <c r="I901" s="65" t="s">
        <v>1120</v>
      </c>
      <c r="K901" s="66" t="s">
        <v>1121</v>
      </c>
    </row>
    <row r="902" spans="1:11" ht="15.75">
      <c r="A902" s="57" t="s">
        <v>1122</v>
      </c>
      <c r="B902" s="62" t="s">
        <v>297</v>
      </c>
      <c r="C902" s="65" t="str">
        <f t="shared" si="71"/>
        <v>Size - 1" x 2"</v>
      </c>
      <c r="D902" s="129" t="str">
        <f t="shared" si="72"/>
        <v>2 X 4 Holes</v>
      </c>
      <c r="E902" s="63">
        <v>8.4</v>
      </c>
      <c r="F902" s="64">
        <v>1.01</v>
      </c>
      <c r="G902" s="22">
        <f t="shared" ref="G902:G965" si="73">IF(ISBLANK(F902)," ",F902*$G$3)</f>
        <v>0.92920000000000003</v>
      </c>
      <c r="H902" s="23">
        <f t="shared" ref="H902:H965" si="74">IF(ISBLANK(F902)," ",F902*$H$3)</f>
        <v>0.80800000000000005</v>
      </c>
      <c r="I902" s="65" t="s">
        <v>1123</v>
      </c>
      <c r="K902" s="66" t="s">
        <v>1124</v>
      </c>
    </row>
    <row r="903" spans="1:11" ht="15.75">
      <c r="A903" s="57" t="s">
        <v>1125</v>
      </c>
      <c r="B903" s="62" t="s">
        <v>297</v>
      </c>
      <c r="C903" s="65" t="str">
        <f t="shared" si="71"/>
        <v>Size - 1" x 2 1/2"</v>
      </c>
      <c r="D903" s="129" t="str">
        <f t="shared" si="72"/>
        <v>2 X 5 Holes</v>
      </c>
      <c r="E903" s="63">
        <v>10.3</v>
      </c>
      <c r="F903" s="64">
        <v>1.3</v>
      </c>
      <c r="G903" s="22">
        <f t="shared" si="73"/>
        <v>1.1960000000000002</v>
      </c>
      <c r="H903" s="23">
        <f t="shared" si="74"/>
        <v>1.04</v>
      </c>
      <c r="I903" s="65" t="s">
        <v>1126</v>
      </c>
      <c r="K903" s="66" t="s">
        <v>1127</v>
      </c>
    </row>
    <row r="904" spans="1:11" ht="15.75">
      <c r="A904" s="57" t="s">
        <v>1128</v>
      </c>
      <c r="B904" s="62" t="s">
        <v>297</v>
      </c>
      <c r="C904" s="65" t="str">
        <f t="shared" si="71"/>
        <v>Size - 1" x 3"</v>
      </c>
      <c r="D904" s="129" t="str">
        <f t="shared" si="72"/>
        <v>2 X 6 Holes</v>
      </c>
      <c r="E904" s="63">
        <v>12.8</v>
      </c>
      <c r="F904" s="64">
        <v>1.32</v>
      </c>
      <c r="G904" s="22">
        <f t="shared" si="73"/>
        <v>1.2144000000000001</v>
      </c>
      <c r="H904" s="23">
        <f t="shared" si="74"/>
        <v>1.056</v>
      </c>
      <c r="I904" s="65" t="s">
        <v>1129</v>
      </c>
      <c r="K904" s="66" t="s">
        <v>1130</v>
      </c>
    </row>
    <row r="905" spans="1:11" ht="15.75">
      <c r="A905" s="57" t="s">
        <v>1131</v>
      </c>
      <c r="B905" s="62" t="s">
        <v>297</v>
      </c>
      <c r="C905" s="65" t="str">
        <f t="shared" si="71"/>
        <v>Size - 1" x 3 1/2"</v>
      </c>
      <c r="D905" s="129" t="str">
        <f t="shared" si="72"/>
        <v>2 x 7 Holes</v>
      </c>
      <c r="E905" s="63">
        <v>14.5</v>
      </c>
      <c r="F905" s="64">
        <v>1.66</v>
      </c>
      <c r="G905" s="22">
        <f t="shared" si="73"/>
        <v>1.5271999999999999</v>
      </c>
      <c r="H905" s="23">
        <f t="shared" si="74"/>
        <v>1.3280000000000001</v>
      </c>
      <c r="I905" s="65" t="s">
        <v>1132</v>
      </c>
      <c r="K905" s="66" t="s">
        <v>1133</v>
      </c>
    </row>
    <row r="906" spans="1:11" ht="15.75">
      <c r="A906" s="57" t="s">
        <v>1134</v>
      </c>
      <c r="B906" s="62" t="s">
        <v>297</v>
      </c>
      <c r="C906" s="65" t="str">
        <f t="shared" si="71"/>
        <v>Size - 1" x 4"</v>
      </c>
      <c r="D906" s="129" t="str">
        <f t="shared" si="72"/>
        <v>2 X 8 Holes</v>
      </c>
      <c r="E906" s="63">
        <v>15.9</v>
      </c>
      <c r="F906" s="64">
        <v>1.7</v>
      </c>
      <c r="G906" s="22">
        <f t="shared" si="73"/>
        <v>1.5640000000000001</v>
      </c>
      <c r="H906" s="23">
        <f t="shared" si="74"/>
        <v>1.36</v>
      </c>
      <c r="I906" s="65" t="s">
        <v>1135</v>
      </c>
      <c r="K906" s="66" t="s">
        <v>1136</v>
      </c>
    </row>
    <row r="907" spans="1:11" ht="15.75">
      <c r="A907" s="57" t="s">
        <v>1137</v>
      </c>
      <c r="B907" s="62" t="s">
        <v>297</v>
      </c>
      <c r="C907" s="65" t="str">
        <f t="shared" si="71"/>
        <v>Size - 1" x 4 1/2"</v>
      </c>
      <c r="D907" s="129" t="str">
        <f t="shared" si="72"/>
        <v>2 x 9 Holes</v>
      </c>
      <c r="E907" s="63">
        <v>16.8</v>
      </c>
      <c r="F907" s="64">
        <v>2.0299999999999998</v>
      </c>
      <c r="G907" s="22">
        <f t="shared" si="73"/>
        <v>1.8675999999999999</v>
      </c>
      <c r="H907" s="23">
        <f t="shared" si="74"/>
        <v>1.6239999999999999</v>
      </c>
      <c r="I907" s="65" t="s">
        <v>1138</v>
      </c>
      <c r="K907" s="66" t="s">
        <v>1139</v>
      </c>
    </row>
    <row r="908" spans="1:11" ht="15.75">
      <c r="A908" s="57" t="s">
        <v>1140</v>
      </c>
      <c r="B908" s="62" t="s">
        <v>297</v>
      </c>
      <c r="C908" s="65" t="str">
        <f t="shared" si="71"/>
        <v>Size - 1" x 5 1/2"</v>
      </c>
      <c r="D908" s="129" t="str">
        <f t="shared" si="72"/>
        <v>2 x 11 Holes</v>
      </c>
      <c r="E908" s="63">
        <v>20.9</v>
      </c>
      <c r="F908" s="64">
        <v>2.41</v>
      </c>
      <c r="G908" s="22">
        <f t="shared" si="73"/>
        <v>2.2172000000000001</v>
      </c>
      <c r="H908" s="23">
        <f t="shared" si="74"/>
        <v>1.9280000000000002</v>
      </c>
      <c r="I908" s="65" t="s">
        <v>1141</v>
      </c>
      <c r="K908" s="66" t="s">
        <v>1142</v>
      </c>
    </row>
    <row r="909" spans="1:11" ht="15.75">
      <c r="A909" s="57" t="s">
        <v>1143</v>
      </c>
      <c r="B909" s="62" t="s">
        <v>297</v>
      </c>
      <c r="C909" s="65" t="str">
        <f t="shared" si="71"/>
        <v>Size - 1" x 6 1/2"</v>
      </c>
      <c r="D909" s="129" t="str">
        <f t="shared" si="72"/>
        <v>2 x 13 Holes</v>
      </c>
      <c r="E909" s="63">
        <v>27.3</v>
      </c>
      <c r="F909" s="64">
        <v>2.82</v>
      </c>
      <c r="G909" s="22">
        <f t="shared" si="73"/>
        <v>2.5943999999999998</v>
      </c>
      <c r="H909" s="23">
        <f t="shared" si="74"/>
        <v>2.2559999999999998</v>
      </c>
      <c r="I909" s="65" t="s">
        <v>1144</v>
      </c>
      <c r="K909" s="66" t="s">
        <v>1145</v>
      </c>
    </row>
    <row r="910" spans="1:11" ht="15.75">
      <c r="A910" s="57" t="s">
        <v>1146</v>
      </c>
      <c r="B910" s="62" t="s">
        <v>297</v>
      </c>
      <c r="C910" s="65" t="str">
        <f t="shared" si="71"/>
        <v>Size - 1" x 7 1/2"</v>
      </c>
      <c r="D910" s="129" t="str">
        <f t="shared" si="72"/>
        <v>2 x 15 Holes</v>
      </c>
      <c r="E910" s="63">
        <v>32.200000000000003</v>
      </c>
      <c r="F910" s="64">
        <v>3.24</v>
      </c>
      <c r="G910" s="22">
        <f t="shared" si="73"/>
        <v>2.9808000000000003</v>
      </c>
      <c r="H910" s="23">
        <f t="shared" si="74"/>
        <v>2.5920000000000005</v>
      </c>
      <c r="I910" s="65" t="s">
        <v>1147</v>
      </c>
      <c r="K910" s="66" t="s">
        <v>1148</v>
      </c>
    </row>
    <row r="911" spans="1:11" ht="15.75">
      <c r="A911" s="57" t="s">
        <v>1149</v>
      </c>
      <c r="B911" s="62" t="s">
        <v>297</v>
      </c>
      <c r="C911" s="65" t="str">
        <f t="shared" si="71"/>
        <v>Size - 1" x 9 1/2"</v>
      </c>
      <c r="D911" s="129" t="str">
        <f t="shared" si="72"/>
        <v>2x19 Holes</v>
      </c>
      <c r="E911" s="63">
        <v>40</v>
      </c>
      <c r="F911" s="64">
        <v>4.0599999999999996</v>
      </c>
      <c r="G911" s="22">
        <f t="shared" si="73"/>
        <v>3.7351999999999999</v>
      </c>
      <c r="H911" s="23">
        <f t="shared" si="74"/>
        <v>3.2479999999999998</v>
      </c>
      <c r="I911" s="65" t="s">
        <v>1150</v>
      </c>
      <c r="K911" s="66" t="s">
        <v>1151</v>
      </c>
    </row>
    <row r="912" spans="1:11" ht="15.75">
      <c r="A912" s="57" t="s">
        <v>1152</v>
      </c>
      <c r="B912" s="62" t="s">
        <v>297</v>
      </c>
      <c r="C912" s="65" t="str">
        <f t="shared" si="71"/>
        <v>Size - 1" x 12 1/2"</v>
      </c>
      <c r="D912" s="129" t="str">
        <f t="shared" si="72"/>
        <v>2x25 Holes</v>
      </c>
      <c r="E912" s="63">
        <v>52.5</v>
      </c>
      <c r="F912" s="64">
        <v>5.29</v>
      </c>
      <c r="G912" s="22">
        <f t="shared" si="73"/>
        <v>4.8668000000000005</v>
      </c>
      <c r="H912" s="23">
        <f t="shared" si="74"/>
        <v>4.2320000000000002</v>
      </c>
      <c r="I912" s="65" t="s">
        <v>1153</v>
      </c>
      <c r="K912" s="66" t="s">
        <v>1154</v>
      </c>
    </row>
    <row r="913" spans="1:11" ht="15.75">
      <c r="A913" s="57" t="s">
        <v>1155</v>
      </c>
      <c r="B913" s="62" t="s">
        <v>297</v>
      </c>
      <c r="C913" s="65" t="str">
        <f t="shared" si="71"/>
        <v>Size - 1 1/2" x 2"</v>
      </c>
      <c r="D913" s="129" t="str">
        <f t="shared" si="72"/>
        <v>3 x 4 Holes</v>
      </c>
      <c r="E913" s="63">
        <v>11.95</v>
      </c>
      <c r="F913" s="64">
        <v>1.75</v>
      </c>
      <c r="G913" s="22">
        <f t="shared" si="73"/>
        <v>1.61</v>
      </c>
      <c r="H913" s="23">
        <f t="shared" si="74"/>
        <v>1.4000000000000001</v>
      </c>
      <c r="I913" s="65" t="s">
        <v>1156</v>
      </c>
      <c r="K913" s="66" t="s">
        <v>1157</v>
      </c>
    </row>
    <row r="914" spans="1:11" ht="15.75">
      <c r="A914" s="57" t="s">
        <v>1158</v>
      </c>
      <c r="B914" s="62" t="s">
        <v>297</v>
      </c>
      <c r="C914" s="65" t="str">
        <f t="shared" si="71"/>
        <v>Size - 1 1/2" x 2 1/2"</v>
      </c>
      <c r="D914" s="129" t="str">
        <f t="shared" si="72"/>
        <v>3 x 5 Holes</v>
      </c>
      <c r="E914" s="63">
        <v>15</v>
      </c>
      <c r="F914" s="64">
        <v>2.0699999999999998</v>
      </c>
      <c r="G914" s="22">
        <f t="shared" si="73"/>
        <v>1.9043999999999999</v>
      </c>
      <c r="H914" s="23">
        <f t="shared" si="74"/>
        <v>1.6559999999999999</v>
      </c>
      <c r="I914" s="65" t="s">
        <v>717</v>
      </c>
      <c r="K914" s="66" t="s">
        <v>1159</v>
      </c>
    </row>
    <row r="915" spans="1:11" ht="15.75">
      <c r="A915" s="57" t="s">
        <v>1160</v>
      </c>
      <c r="B915" s="62" t="s">
        <v>297</v>
      </c>
      <c r="C915" s="65" t="str">
        <f t="shared" si="71"/>
        <v>Size - 1 1/2" x 3 1/2"</v>
      </c>
      <c r="D915" s="129" t="str">
        <f t="shared" si="72"/>
        <v>3 x 7 Holes</v>
      </c>
      <c r="E915" s="63">
        <v>21.9</v>
      </c>
      <c r="F915" s="64">
        <v>2.58</v>
      </c>
      <c r="G915" s="22">
        <f t="shared" si="73"/>
        <v>2.3736000000000002</v>
      </c>
      <c r="H915" s="23">
        <f t="shared" si="74"/>
        <v>2.0640000000000001</v>
      </c>
      <c r="I915" s="65" t="s">
        <v>1161</v>
      </c>
      <c r="K915" s="66" t="s">
        <v>1162</v>
      </c>
    </row>
    <row r="916" spans="1:11" ht="15.75">
      <c r="A916" s="57" t="s">
        <v>1163</v>
      </c>
      <c r="B916" s="62" t="s">
        <v>297</v>
      </c>
      <c r="C916" s="65" t="str">
        <f t="shared" si="71"/>
        <v>Size - 1 1/2" x 4 1/2"</v>
      </c>
      <c r="D916" s="129" t="str">
        <f t="shared" si="72"/>
        <v>3 x 9 Holes</v>
      </c>
      <c r="E916" s="63">
        <v>28.5</v>
      </c>
      <c r="F916" s="64">
        <v>2.91</v>
      </c>
      <c r="G916" s="22">
        <f t="shared" si="73"/>
        <v>2.6772000000000005</v>
      </c>
      <c r="H916" s="23">
        <f t="shared" si="74"/>
        <v>2.3280000000000003</v>
      </c>
      <c r="I916" s="65" t="s">
        <v>1164</v>
      </c>
      <c r="K916" s="66" t="s">
        <v>1165</v>
      </c>
    </row>
    <row r="917" spans="1:11" ht="15.75">
      <c r="A917" s="57" t="s">
        <v>1166</v>
      </c>
      <c r="B917" s="62" t="s">
        <v>297</v>
      </c>
      <c r="C917" s="65" t="str">
        <f t="shared" si="71"/>
        <v>Size - 1 1/2" x 5 1/2"</v>
      </c>
      <c r="D917" s="129" t="str">
        <f t="shared" si="72"/>
        <v>3 x 11 Holes</v>
      </c>
      <c r="E917" s="63">
        <v>34.700000000000003</v>
      </c>
      <c r="F917" s="64">
        <v>3.61</v>
      </c>
      <c r="G917" s="22">
        <f t="shared" si="73"/>
        <v>3.3212000000000002</v>
      </c>
      <c r="H917" s="23">
        <f t="shared" si="74"/>
        <v>2.8879999999999999</v>
      </c>
      <c r="I917" s="65" t="s">
        <v>725</v>
      </c>
      <c r="K917" s="66" t="s">
        <v>1167</v>
      </c>
    </row>
    <row r="918" spans="1:11" ht="15.75">
      <c r="A918" s="57" t="s">
        <v>1168</v>
      </c>
      <c r="B918" s="62" t="s">
        <v>297</v>
      </c>
      <c r="C918" s="65" t="str">
        <f t="shared" si="71"/>
        <v>Size - 1 1/2" x 6 1/2"</v>
      </c>
      <c r="D918" s="129" t="str">
        <f t="shared" si="72"/>
        <v>3 x 13 Holes</v>
      </c>
      <c r="E918" s="63">
        <v>40.799999999999997</v>
      </c>
      <c r="F918" s="64">
        <v>4.09</v>
      </c>
      <c r="G918" s="22">
        <f t="shared" si="73"/>
        <v>3.7627999999999999</v>
      </c>
      <c r="H918" s="23">
        <f t="shared" si="74"/>
        <v>3.2720000000000002</v>
      </c>
      <c r="I918" s="65" t="s">
        <v>1169</v>
      </c>
      <c r="K918" s="66" t="s">
        <v>1170</v>
      </c>
    </row>
    <row r="919" spans="1:11" ht="15.75">
      <c r="A919" s="57" t="s">
        <v>1171</v>
      </c>
      <c r="B919" s="62" t="s">
        <v>297</v>
      </c>
      <c r="C919" s="65" t="str">
        <f t="shared" si="71"/>
        <v>Size - 1 1/2" x 7 1/2"</v>
      </c>
      <c r="D919" s="129" t="str">
        <f t="shared" si="72"/>
        <v>3 x 15 Holes</v>
      </c>
      <c r="E919" s="63">
        <v>46.1</v>
      </c>
      <c r="F919" s="64">
        <v>4.84</v>
      </c>
      <c r="G919" s="22">
        <f t="shared" si="73"/>
        <v>4.4527999999999999</v>
      </c>
      <c r="H919" s="23">
        <f t="shared" si="74"/>
        <v>3.8719999999999999</v>
      </c>
      <c r="I919" s="65" t="s">
        <v>1172</v>
      </c>
      <c r="K919" s="66" t="s">
        <v>1173</v>
      </c>
    </row>
    <row r="920" spans="1:11" ht="15.75">
      <c r="A920" s="57" t="s">
        <v>1174</v>
      </c>
      <c r="B920" s="62" t="s">
        <v>297</v>
      </c>
      <c r="C920" s="65" t="str">
        <f t="shared" si="71"/>
        <v>Size - 1 1/2" x 8 1/2"</v>
      </c>
      <c r="D920" s="129" t="str">
        <f t="shared" si="72"/>
        <v>3 x 17 Holes</v>
      </c>
      <c r="E920" s="63">
        <v>52.95</v>
      </c>
      <c r="F920" s="64">
        <v>5.3</v>
      </c>
      <c r="G920" s="22">
        <f t="shared" si="73"/>
        <v>4.8760000000000003</v>
      </c>
      <c r="H920" s="23">
        <f t="shared" si="74"/>
        <v>4.24</v>
      </c>
      <c r="I920" s="65" t="s">
        <v>1175</v>
      </c>
      <c r="K920" s="66" t="s">
        <v>1176</v>
      </c>
    </row>
    <row r="921" spans="1:11" ht="15.75">
      <c r="A921" s="57" t="s">
        <v>1177</v>
      </c>
      <c r="B921" s="62" t="s">
        <v>297</v>
      </c>
      <c r="C921" s="65" t="str">
        <f t="shared" si="71"/>
        <v>Size - 1 1/2" x 9 1/2"</v>
      </c>
      <c r="D921" s="129" t="str">
        <f t="shared" si="72"/>
        <v>3 x 19 Holes</v>
      </c>
      <c r="E921" s="63">
        <v>59.8</v>
      </c>
      <c r="F921" s="64">
        <v>6.08</v>
      </c>
      <c r="G921" s="22">
        <f t="shared" si="73"/>
        <v>5.5936000000000003</v>
      </c>
      <c r="H921" s="23">
        <f t="shared" si="74"/>
        <v>4.8640000000000008</v>
      </c>
      <c r="I921" s="65" t="s">
        <v>1178</v>
      </c>
      <c r="K921" s="66" t="s">
        <v>1179</v>
      </c>
    </row>
    <row r="922" spans="1:11" ht="15.75">
      <c r="A922" s="57" t="s">
        <v>1180</v>
      </c>
      <c r="B922" s="62" t="s">
        <v>297</v>
      </c>
      <c r="C922" s="65" t="str">
        <f t="shared" si="71"/>
        <v>Size - 1 1/2" x 10 1/2"</v>
      </c>
      <c r="D922" s="129" t="str">
        <f t="shared" si="72"/>
        <v>3 x 21 Holes</v>
      </c>
      <c r="E922" s="63">
        <v>65.7</v>
      </c>
      <c r="F922" s="64">
        <v>6.54</v>
      </c>
      <c r="G922" s="22">
        <f t="shared" si="73"/>
        <v>6.0167999999999999</v>
      </c>
      <c r="H922" s="23">
        <f t="shared" si="74"/>
        <v>5.2320000000000002</v>
      </c>
      <c r="I922" s="65" t="s">
        <v>1181</v>
      </c>
      <c r="K922" s="66" t="s">
        <v>1182</v>
      </c>
    </row>
    <row r="923" spans="1:11" ht="15.75">
      <c r="A923" s="57" t="s">
        <v>1183</v>
      </c>
      <c r="B923" s="62" t="s">
        <v>297</v>
      </c>
      <c r="C923" s="65" t="str">
        <f t="shared" si="71"/>
        <v>Size - 1 1/2" x 11 1/2"</v>
      </c>
      <c r="D923" s="129" t="str">
        <f t="shared" si="72"/>
        <v>3 x 23 Holes</v>
      </c>
      <c r="E923" s="63">
        <v>71.5</v>
      </c>
      <c r="F923" s="64">
        <v>7.29</v>
      </c>
      <c r="G923" s="22">
        <f t="shared" si="73"/>
        <v>6.7068000000000003</v>
      </c>
      <c r="H923" s="23">
        <f t="shared" si="74"/>
        <v>5.8320000000000007</v>
      </c>
      <c r="I923" s="65" t="s">
        <v>1184</v>
      </c>
      <c r="K923" s="66" t="s">
        <v>1185</v>
      </c>
    </row>
    <row r="924" spans="1:11" ht="15.75">
      <c r="A924" s="57" t="s">
        <v>1186</v>
      </c>
      <c r="B924" s="62" t="s">
        <v>297</v>
      </c>
      <c r="C924" s="65" t="str">
        <f t="shared" si="71"/>
        <v>Size - 1 1/2" x 12 1/2"</v>
      </c>
      <c r="D924" s="129" t="str">
        <f t="shared" si="72"/>
        <v>3 x 25 Holes</v>
      </c>
      <c r="E924" s="63">
        <v>77.5</v>
      </c>
      <c r="F924" s="64">
        <v>7.77</v>
      </c>
      <c r="G924" s="22">
        <f t="shared" si="73"/>
        <v>7.1483999999999996</v>
      </c>
      <c r="H924" s="23">
        <f t="shared" si="74"/>
        <v>6.2160000000000002</v>
      </c>
      <c r="I924" s="65" t="s">
        <v>1187</v>
      </c>
      <c r="K924" s="66" t="s">
        <v>1188</v>
      </c>
    </row>
    <row r="925" spans="1:11" ht="15.75">
      <c r="A925" s="57" t="s">
        <v>1189</v>
      </c>
      <c r="B925" s="62" t="s">
        <v>297</v>
      </c>
      <c r="C925" s="65" t="str">
        <f t="shared" si="71"/>
        <v>Size - 2" x 2"</v>
      </c>
      <c r="D925" s="129" t="str">
        <f t="shared" si="72"/>
        <v>4 x 4 Holes</v>
      </c>
      <c r="E925" s="63">
        <v>16.8</v>
      </c>
      <c r="F925" s="64">
        <v>2.0299999999999998</v>
      </c>
      <c r="G925" s="22">
        <f t="shared" si="73"/>
        <v>1.8675999999999999</v>
      </c>
      <c r="H925" s="23">
        <f t="shared" si="74"/>
        <v>1.6239999999999999</v>
      </c>
      <c r="I925" s="65" t="s">
        <v>1190</v>
      </c>
      <c r="K925" s="66" t="s">
        <v>1191</v>
      </c>
    </row>
    <row r="926" spans="1:11" ht="15.75">
      <c r="A926" s="57" t="s">
        <v>1192</v>
      </c>
      <c r="B926" s="62" t="s">
        <v>297</v>
      </c>
      <c r="C926" s="65" t="str">
        <f t="shared" si="71"/>
        <v>Size - 2" x 2 1/2"</v>
      </c>
      <c r="D926" s="129" t="str">
        <f t="shared" si="72"/>
        <v>4 x 5 Holes</v>
      </c>
      <c r="E926" s="63">
        <v>19.3</v>
      </c>
      <c r="F926" s="64">
        <v>2.57</v>
      </c>
      <c r="G926" s="22">
        <f t="shared" si="73"/>
        <v>2.3643999999999998</v>
      </c>
      <c r="H926" s="23">
        <f t="shared" si="74"/>
        <v>2.056</v>
      </c>
      <c r="I926" s="65" t="s">
        <v>1193</v>
      </c>
      <c r="K926" s="66" t="s">
        <v>1194</v>
      </c>
    </row>
    <row r="927" spans="1:11" ht="15.75">
      <c r="A927" s="57" t="s">
        <v>1195</v>
      </c>
      <c r="B927" s="62" t="s">
        <v>297</v>
      </c>
      <c r="C927" s="65" t="str">
        <f t="shared" si="71"/>
        <v>Size - 2" x 3"</v>
      </c>
      <c r="D927" s="129" t="str">
        <f t="shared" si="72"/>
        <v>4 x 6 Holes</v>
      </c>
      <c r="E927" s="63">
        <v>23.2</v>
      </c>
      <c r="F927" s="64">
        <v>2.61</v>
      </c>
      <c r="G927" s="22">
        <f t="shared" si="73"/>
        <v>2.4011999999999998</v>
      </c>
      <c r="H927" s="23">
        <f t="shared" si="74"/>
        <v>2.0880000000000001</v>
      </c>
      <c r="I927" s="65" t="s">
        <v>1196</v>
      </c>
      <c r="K927" s="66" t="s">
        <v>1197</v>
      </c>
    </row>
    <row r="928" spans="1:11" ht="15.75">
      <c r="A928" s="57" t="s">
        <v>1198</v>
      </c>
      <c r="B928" s="62" t="s">
        <v>297</v>
      </c>
      <c r="C928" s="65" t="str">
        <f t="shared" si="71"/>
        <v>Size - 2 1/2" x 3 1/2"</v>
      </c>
      <c r="D928" s="129" t="str">
        <f t="shared" si="72"/>
        <v>5 x 7 Holes</v>
      </c>
      <c r="E928" s="63">
        <v>36.299999999999997</v>
      </c>
      <c r="F928" s="64">
        <v>3.57</v>
      </c>
      <c r="G928" s="22">
        <f t="shared" si="73"/>
        <v>3.2844000000000002</v>
      </c>
      <c r="H928" s="23">
        <f t="shared" si="74"/>
        <v>2.8559999999999999</v>
      </c>
      <c r="I928" s="65" t="s">
        <v>721</v>
      </c>
      <c r="K928" s="66" t="s">
        <v>1199</v>
      </c>
    </row>
    <row r="929" spans="1:11" ht="15.75">
      <c r="A929" s="57" t="s">
        <v>1200</v>
      </c>
      <c r="B929" s="62" t="s">
        <v>297</v>
      </c>
      <c r="C929" s="65" t="str">
        <f t="shared" si="71"/>
        <v>Size - 2 1/2'' x 6 1/2''</v>
      </c>
      <c r="D929" s="129" t="str">
        <f t="shared" si="72"/>
        <v>5 x 13 Holes</v>
      </c>
      <c r="E929" s="63">
        <v>68.7</v>
      </c>
      <c r="F929" s="64">
        <v>6.83</v>
      </c>
      <c r="G929" s="22">
        <f t="shared" si="73"/>
        <v>6.2836000000000007</v>
      </c>
      <c r="H929" s="23">
        <f t="shared" si="74"/>
        <v>5.4640000000000004</v>
      </c>
      <c r="I929" s="65" t="s">
        <v>1201</v>
      </c>
      <c r="K929" s="66" t="s">
        <v>1202</v>
      </c>
    </row>
    <row r="930" spans="1:11" ht="15.75">
      <c r="A930" s="57" t="s">
        <v>1203</v>
      </c>
      <c r="B930" s="62" t="s">
        <v>297</v>
      </c>
      <c r="C930" s="65" t="str">
        <f t="shared" si="71"/>
        <v>Size - 2 1/2" x 7 1/2"</v>
      </c>
      <c r="D930" s="129" t="str">
        <f t="shared" si="72"/>
        <v>5 x 15 Holes</v>
      </c>
      <c r="E930" s="63">
        <v>75.400000000000006</v>
      </c>
      <c r="F930" s="64">
        <v>7.75</v>
      </c>
      <c r="G930" s="22">
        <f t="shared" si="73"/>
        <v>7.13</v>
      </c>
      <c r="H930" s="23">
        <f t="shared" si="74"/>
        <v>6.2</v>
      </c>
      <c r="I930" s="65" t="s">
        <v>738</v>
      </c>
      <c r="K930" s="66" t="s">
        <v>1204</v>
      </c>
    </row>
    <row r="931" spans="1:11" ht="15.75">
      <c r="A931" s="57" t="s">
        <v>1205</v>
      </c>
      <c r="B931" s="62" t="s">
        <v>297</v>
      </c>
      <c r="C931" s="65" t="str">
        <f t="shared" si="71"/>
        <v>Size - 2 1/2" x 9 1/2"</v>
      </c>
      <c r="D931" s="129" t="str">
        <f t="shared" si="72"/>
        <v>5 x 19 Holes</v>
      </c>
      <c r="E931" s="63">
        <v>98.1</v>
      </c>
      <c r="F931" s="64">
        <v>9.8000000000000007</v>
      </c>
      <c r="G931" s="22">
        <f t="shared" si="73"/>
        <v>9.0160000000000018</v>
      </c>
      <c r="H931" s="23">
        <f t="shared" si="74"/>
        <v>7.8400000000000007</v>
      </c>
      <c r="I931" s="65" t="s">
        <v>741</v>
      </c>
      <c r="K931" s="66" t="s">
        <v>1206</v>
      </c>
    </row>
    <row r="932" spans="1:11" ht="15.75">
      <c r="A932" s="57" t="s">
        <v>1207</v>
      </c>
      <c r="B932" s="62" t="s">
        <v>297</v>
      </c>
      <c r="C932" s="65" t="str">
        <f t="shared" si="71"/>
        <v>Size - 2 1/2" x 12 1/2"</v>
      </c>
      <c r="D932" s="129" t="str">
        <f t="shared" si="72"/>
        <v>5 x 25 Holes</v>
      </c>
      <c r="E932" s="63">
        <v>131.30000000000001</v>
      </c>
      <c r="F932" s="64">
        <v>13.05</v>
      </c>
      <c r="G932" s="22">
        <f t="shared" si="73"/>
        <v>12.006000000000002</v>
      </c>
      <c r="H932" s="23">
        <f t="shared" si="74"/>
        <v>10.440000000000001</v>
      </c>
      <c r="I932" s="65" t="s">
        <v>744</v>
      </c>
      <c r="K932" s="66" t="s">
        <v>1208</v>
      </c>
    </row>
    <row r="933" spans="1:11" ht="15.75">
      <c r="A933" s="57" t="s">
        <v>1209</v>
      </c>
      <c r="B933" s="62" t="s">
        <v>297</v>
      </c>
      <c r="C933" s="65" t="str">
        <f t="shared" si="71"/>
        <v>Size - 3 1/2" x 3 1/2"</v>
      </c>
      <c r="D933" s="129" t="str">
        <f t="shared" si="72"/>
        <v>7 x 7 Holes</v>
      </c>
      <c r="E933" s="63">
        <v>47</v>
      </c>
      <c r="F933" s="64">
        <v>5.19</v>
      </c>
      <c r="G933" s="22">
        <f t="shared" si="73"/>
        <v>4.7748000000000008</v>
      </c>
      <c r="H933" s="23">
        <f t="shared" si="74"/>
        <v>4.1520000000000001</v>
      </c>
      <c r="I933" s="65" t="s">
        <v>1210</v>
      </c>
      <c r="K933" s="66" t="s">
        <v>1211</v>
      </c>
    </row>
    <row r="934" spans="1:11" ht="15.75">
      <c r="A934" s="57" t="s">
        <v>1212</v>
      </c>
      <c r="B934" s="62" t="s">
        <v>297</v>
      </c>
      <c r="C934" s="65" t="str">
        <f t="shared" si="71"/>
        <v>Size - 3 1/2" x 4 1/2"</v>
      </c>
      <c r="D934" s="129" t="str">
        <f t="shared" si="72"/>
        <v>7 x 9 Holes</v>
      </c>
      <c r="E934" s="63">
        <v>60.3</v>
      </c>
      <c r="F934" s="64">
        <v>6.49</v>
      </c>
      <c r="G934" s="22">
        <f t="shared" si="73"/>
        <v>5.9708000000000006</v>
      </c>
      <c r="H934" s="23">
        <f t="shared" si="74"/>
        <v>5.1920000000000002</v>
      </c>
      <c r="I934" s="65" t="s">
        <v>1213</v>
      </c>
      <c r="K934" s="66" t="s">
        <v>1214</v>
      </c>
    </row>
    <row r="935" spans="1:11" ht="15.75">
      <c r="A935" s="57" t="s">
        <v>1215</v>
      </c>
      <c r="B935" s="86" t="s">
        <v>297</v>
      </c>
      <c r="C935" s="65" t="str">
        <f t="shared" si="71"/>
        <v>Size - 3 1/2'' x 6 1/2''</v>
      </c>
      <c r="D935" s="129" t="str">
        <f t="shared" si="72"/>
        <v>7x13 Holes</v>
      </c>
      <c r="E935" s="89">
        <v>80.8</v>
      </c>
      <c r="F935" s="90">
        <v>9.3800000000000008</v>
      </c>
      <c r="G935" s="22">
        <f t="shared" si="73"/>
        <v>8.6296000000000017</v>
      </c>
      <c r="H935" s="23">
        <f t="shared" si="74"/>
        <v>7.5040000000000013</v>
      </c>
      <c r="I935" s="87" t="s">
        <v>1216</v>
      </c>
      <c r="K935" s="112" t="s">
        <v>1217</v>
      </c>
    </row>
    <row r="936" spans="1:11" ht="15.75">
      <c r="A936" s="57" t="s">
        <v>17</v>
      </c>
      <c r="C936" s="26"/>
      <c r="D936" s="27"/>
      <c r="E936" s="25"/>
      <c r="F936" s="113"/>
      <c r="G936" s="22" t="str">
        <f t="shared" si="73"/>
        <v xml:space="preserve"> </v>
      </c>
      <c r="H936" s="23" t="str">
        <f t="shared" si="74"/>
        <v xml:space="preserve"> </v>
      </c>
    </row>
    <row r="937" spans="1:11">
      <c r="A937" s="20" t="s">
        <v>1218</v>
      </c>
      <c r="B937" s="52"/>
      <c r="C937" s="53" t="s">
        <v>259</v>
      </c>
      <c r="D937" s="54" t="s">
        <v>9</v>
      </c>
      <c r="E937" s="55"/>
      <c r="F937" s="73"/>
      <c r="G937" s="22" t="str">
        <f t="shared" si="73"/>
        <v xml:space="preserve"> </v>
      </c>
      <c r="H937" s="23" t="str">
        <f t="shared" si="74"/>
        <v xml:space="preserve"> </v>
      </c>
    </row>
    <row r="938" spans="1:11">
      <c r="A938" s="57" t="s">
        <v>17</v>
      </c>
      <c r="B938" s="20"/>
      <c r="C938" s="58"/>
      <c r="D938" s="59"/>
      <c r="E938" s="60"/>
      <c r="F938" s="108"/>
      <c r="G938" s="22" t="str">
        <f t="shared" si="73"/>
        <v xml:space="preserve"> </v>
      </c>
      <c r="H938" s="23" t="str">
        <f t="shared" si="74"/>
        <v xml:space="preserve"> </v>
      </c>
    </row>
    <row r="939" spans="1:11" ht="15.75">
      <c r="A939" s="57" t="s">
        <v>1219</v>
      </c>
      <c r="B939" s="62" t="s">
        <v>297</v>
      </c>
      <c r="C939" s="65" t="str">
        <f t="shared" ref="C939:C951" si="75">_xlfn.CONCAT("Size - ",I939)</f>
        <v>Size - 3 1/2" x 7 1/2"</v>
      </c>
      <c r="D939" s="129" t="str">
        <f t="shared" ref="D939:D951" si="76">_xlfn.CONCAT(K939," Holes")</f>
        <v>7 x 15 Holes</v>
      </c>
      <c r="E939" s="63">
        <v>108.4</v>
      </c>
      <c r="F939" s="64">
        <v>10.97</v>
      </c>
      <c r="G939" s="22">
        <f t="shared" si="73"/>
        <v>10.092400000000001</v>
      </c>
      <c r="H939" s="23">
        <f t="shared" si="74"/>
        <v>8.7760000000000016</v>
      </c>
      <c r="I939" s="65" t="s">
        <v>1220</v>
      </c>
      <c r="K939" s="66" t="s">
        <v>1221</v>
      </c>
    </row>
    <row r="940" spans="1:11" ht="15.75">
      <c r="A940" s="57" t="s">
        <v>1222</v>
      </c>
      <c r="B940" s="103" t="s">
        <v>297</v>
      </c>
      <c r="C940" s="65" t="str">
        <f t="shared" si="75"/>
        <v>Size - 3 1/2" x 9 1/2"</v>
      </c>
      <c r="D940" s="129" t="str">
        <f t="shared" si="76"/>
        <v>7 x 19 Holes</v>
      </c>
      <c r="E940" s="77">
        <v>142.1</v>
      </c>
      <c r="F940" s="64">
        <v>13.87</v>
      </c>
      <c r="G940" s="22">
        <f t="shared" si="73"/>
        <v>12.760400000000001</v>
      </c>
      <c r="H940" s="23">
        <f t="shared" si="74"/>
        <v>11.096</v>
      </c>
      <c r="I940" s="75" t="s">
        <v>1223</v>
      </c>
      <c r="K940" s="76" t="s">
        <v>1224</v>
      </c>
    </row>
    <row r="941" spans="1:11" ht="15.75">
      <c r="A941" s="57" t="s">
        <v>1225</v>
      </c>
      <c r="B941" s="62" t="s">
        <v>297</v>
      </c>
      <c r="C941" s="65" t="str">
        <f t="shared" si="75"/>
        <v>Size - 3 1/2" x 12 1/2"</v>
      </c>
      <c r="D941" s="129" t="str">
        <f t="shared" si="76"/>
        <v>7 X 25 Holes</v>
      </c>
      <c r="E941" s="63">
        <v>182.5</v>
      </c>
      <c r="F941" s="64">
        <v>18.010000000000002</v>
      </c>
      <c r="G941" s="22">
        <f t="shared" si="73"/>
        <v>16.569200000000002</v>
      </c>
      <c r="H941" s="23">
        <f t="shared" si="74"/>
        <v>14.408000000000001</v>
      </c>
      <c r="I941" s="65" t="s">
        <v>1226</v>
      </c>
      <c r="K941" s="66" t="s">
        <v>1227</v>
      </c>
    </row>
    <row r="942" spans="1:11" ht="15.75">
      <c r="A942" s="57" t="s">
        <v>1228</v>
      </c>
      <c r="B942" s="62" t="s">
        <v>297</v>
      </c>
      <c r="C942" s="65" t="str">
        <f t="shared" si="75"/>
        <v>Size - 4 1/2" x 4 1/2"</v>
      </c>
      <c r="D942" s="129" t="str">
        <f t="shared" si="76"/>
        <v>9 X 9 Holes</v>
      </c>
      <c r="E942" s="63">
        <v>84.9</v>
      </c>
      <c r="F942" s="64">
        <v>8.5</v>
      </c>
      <c r="G942" s="22">
        <f t="shared" si="73"/>
        <v>7.82</v>
      </c>
      <c r="H942" s="23">
        <f t="shared" si="74"/>
        <v>6.8000000000000007</v>
      </c>
      <c r="I942" s="65" t="s">
        <v>1229</v>
      </c>
      <c r="K942" s="66" t="s">
        <v>1230</v>
      </c>
    </row>
    <row r="943" spans="1:11" ht="15.75">
      <c r="A943" s="57" t="s">
        <v>1231</v>
      </c>
      <c r="B943" s="130" t="s">
        <v>297</v>
      </c>
      <c r="C943" s="65" t="str">
        <f t="shared" si="75"/>
        <v>Size - 4 1/2" x 5 1/2"</v>
      </c>
      <c r="D943" s="129" t="str">
        <f t="shared" si="76"/>
        <v>9x11 Holes</v>
      </c>
      <c r="E943" s="63">
        <v>104.5</v>
      </c>
      <c r="F943" s="64">
        <v>10.23</v>
      </c>
      <c r="G943" s="22">
        <f t="shared" si="73"/>
        <v>9.4116</v>
      </c>
      <c r="H943" s="23">
        <f t="shared" si="74"/>
        <v>8.1840000000000011</v>
      </c>
      <c r="I943" s="65" t="s">
        <v>1232</v>
      </c>
      <c r="K943" s="131" t="s">
        <v>1233</v>
      </c>
    </row>
    <row r="944" spans="1:11" ht="15.75">
      <c r="A944" s="57" t="s">
        <v>1234</v>
      </c>
      <c r="B944" s="130" t="s">
        <v>297</v>
      </c>
      <c r="C944" s="65" t="str">
        <f t="shared" si="75"/>
        <v>Size - 4 1/2" x 6 1/2"</v>
      </c>
      <c r="D944" s="129" t="str">
        <f t="shared" si="76"/>
        <v>9x13 Holes</v>
      </c>
      <c r="E944" s="77">
        <v>108.5</v>
      </c>
      <c r="F944" s="64">
        <v>12.1</v>
      </c>
      <c r="G944" s="22">
        <f t="shared" si="73"/>
        <v>11.132</v>
      </c>
      <c r="H944" s="23">
        <f t="shared" si="74"/>
        <v>9.68</v>
      </c>
      <c r="I944" s="132" t="s">
        <v>1235</v>
      </c>
      <c r="K944" s="133" t="s">
        <v>1236</v>
      </c>
    </row>
    <row r="945" spans="1:11" ht="15.75">
      <c r="A945" s="57" t="s">
        <v>1237</v>
      </c>
      <c r="B945" s="103" t="s">
        <v>297</v>
      </c>
      <c r="C945" s="65" t="str">
        <f t="shared" si="75"/>
        <v>Size - 4 1/2" x 7 1/2"</v>
      </c>
      <c r="D945" s="129" t="str">
        <f t="shared" si="76"/>
        <v>9x15 Holes</v>
      </c>
      <c r="E945" s="77">
        <v>125.8</v>
      </c>
      <c r="F945" s="64">
        <v>13.78</v>
      </c>
      <c r="G945" s="22">
        <f t="shared" si="73"/>
        <v>12.6776</v>
      </c>
      <c r="H945" s="23">
        <f t="shared" si="74"/>
        <v>11.024000000000001</v>
      </c>
      <c r="I945" s="75" t="s">
        <v>1238</v>
      </c>
      <c r="K945" s="76" t="s">
        <v>1239</v>
      </c>
    </row>
    <row r="946" spans="1:11" ht="15.75">
      <c r="A946" s="57" t="s">
        <v>1240</v>
      </c>
      <c r="B946" s="62" t="s">
        <v>297</v>
      </c>
      <c r="C946" s="65" t="str">
        <f t="shared" si="75"/>
        <v>Size - 4 1/2 " x 9 1/2"</v>
      </c>
      <c r="D946" s="129" t="str">
        <f t="shared" si="76"/>
        <v>9x19 Holes</v>
      </c>
      <c r="E946" s="63">
        <v>183.5</v>
      </c>
      <c r="F946" s="64">
        <v>17.64</v>
      </c>
      <c r="G946" s="22">
        <f t="shared" si="73"/>
        <v>16.2288</v>
      </c>
      <c r="H946" s="23">
        <f t="shared" si="74"/>
        <v>14.112000000000002</v>
      </c>
      <c r="I946" s="65" t="s">
        <v>1241</v>
      </c>
      <c r="K946" s="66" t="s">
        <v>1242</v>
      </c>
    </row>
    <row r="947" spans="1:11" ht="15.75">
      <c r="A947" s="57" t="s">
        <v>1243</v>
      </c>
      <c r="B947" s="62" t="s">
        <v>297</v>
      </c>
      <c r="C947" s="65" t="str">
        <f t="shared" si="75"/>
        <v>Size - 4 1/2 " x 12 1/2"</v>
      </c>
      <c r="D947" s="129" t="str">
        <f t="shared" si="76"/>
        <v>9x25 Holes</v>
      </c>
      <c r="E947" s="63">
        <v>239.5</v>
      </c>
      <c r="F947" s="64">
        <v>23.29</v>
      </c>
      <c r="G947" s="22">
        <f t="shared" si="73"/>
        <v>21.4268</v>
      </c>
      <c r="H947" s="23">
        <f t="shared" si="74"/>
        <v>18.632000000000001</v>
      </c>
      <c r="I947" s="65" t="s">
        <v>1244</v>
      </c>
      <c r="K947" s="66" t="s">
        <v>1245</v>
      </c>
    </row>
    <row r="948" spans="1:11" ht="15.75">
      <c r="A948" s="57" t="s">
        <v>1246</v>
      </c>
      <c r="B948" s="62" t="s">
        <v>297</v>
      </c>
      <c r="C948" s="65" t="str">
        <f t="shared" si="75"/>
        <v>Size - 5 1/2" x 5 1/2"</v>
      </c>
      <c r="D948" s="129" t="str">
        <f t="shared" si="76"/>
        <v>11x11 Holes</v>
      </c>
      <c r="E948" s="63">
        <v>130</v>
      </c>
      <c r="F948" s="64">
        <v>12.66</v>
      </c>
      <c r="G948" s="22">
        <f t="shared" si="73"/>
        <v>11.6472</v>
      </c>
      <c r="H948" s="23">
        <f t="shared" si="74"/>
        <v>10.128</v>
      </c>
      <c r="I948" s="65" t="s">
        <v>1247</v>
      </c>
      <c r="K948" s="66" t="s">
        <v>1248</v>
      </c>
    </row>
    <row r="949" spans="1:11" ht="15.75">
      <c r="A949" s="57" t="s">
        <v>1249</v>
      </c>
      <c r="B949" s="62" t="s">
        <v>297</v>
      </c>
      <c r="C949" s="65" t="str">
        <f t="shared" si="75"/>
        <v>Size - 5 1/2" x 7 1/2"</v>
      </c>
      <c r="D949" s="129" t="str">
        <f t="shared" si="76"/>
        <v>11x15 Holes</v>
      </c>
      <c r="E949" s="63">
        <v>146.80000000000001</v>
      </c>
      <c r="F949" s="64">
        <v>16.89</v>
      </c>
      <c r="G949" s="22">
        <f t="shared" si="73"/>
        <v>15.538800000000002</v>
      </c>
      <c r="H949" s="23">
        <f t="shared" si="74"/>
        <v>13.512</v>
      </c>
      <c r="I949" s="65" t="s">
        <v>1250</v>
      </c>
      <c r="K949" s="66" t="s">
        <v>1251</v>
      </c>
    </row>
    <row r="950" spans="1:11" ht="15.75">
      <c r="A950" s="57" t="s">
        <v>1252</v>
      </c>
      <c r="B950" s="62" t="s">
        <v>297</v>
      </c>
      <c r="C950" s="65" t="str">
        <f t="shared" si="75"/>
        <v>Size - 5 1/2" x 9 1/2"</v>
      </c>
      <c r="D950" s="129" t="str">
        <f t="shared" si="76"/>
        <v>11x19 Holes</v>
      </c>
      <c r="E950" s="63">
        <v>211.9</v>
      </c>
      <c r="F950" s="64">
        <v>21.57</v>
      </c>
      <c r="G950" s="22">
        <f t="shared" si="73"/>
        <v>19.8444</v>
      </c>
      <c r="H950" s="23">
        <f t="shared" si="74"/>
        <v>17.256</v>
      </c>
      <c r="I950" s="65" t="s">
        <v>1253</v>
      </c>
      <c r="K950" s="66" t="s">
        <v>1254</v>
      </c>
    </row>
    <row r="951" spans="1:11" ht="15.75">
      <c r="A951" s="57" t="s">
        <v>1255</v>
      </c>
      <c r="B951" s="62" t="s">
        <v>297</v>
      </c>
      <c r="C951" s="65" t="str">
        <f t="shared" si="75"/>
        <v>Size - 5 1/2" x 12 1/2"</v>
      </c>
      <c r="D951" s="129" t="str">
        <f t="shared" si="76"/>
        <v>11x25 Holes</v>
      </c>
      <c r="E951" s="63">
        <v>275.60000000000002</v>
      </c>
      <c r="F951" s="64">
        <v>28.14</v>
      </c>
      <c r="G951" s="22">
        <f t="shared" si="73"/>
        <v>25.888800000000003</v>
      </c>
      <c r="H951" s="23">
        <f t="shared" si="74"/>
        <v>22.512</v>
      </c>
      <c r="I951" s="65" t="s">
        <v>1256</v>
      </c>
      <c r="K951" s="66" t="s">
        <v>1257</v>
      </c>
    </row>
    <row r="952" spans="1:11" ht="15.75">
      <c r="A952" s="57" t="s">
        <v>17</v>
      </c>
      <c r="B952" s="67"/>
      <c r="C952" s="68"/>
      <c r="D952" s="69"/>
      <c r="E952" s="70"/>
      <c r="F952" s="71"/>
      <c r="G952" s="22" t="str">
        <f t="shared" si="73"/>
        <v xml:space="preserve"> </v>
      </c>
      <c r="H952" s="23" t="str">
        <f t="shared" si="74"/>
        <v xml:space="preserve"> </v>
      </c>
    </row>
    <row r="953" spans="1:11">
      <c r="A953" s="20" t="s">
        <v>258</v>
      </c>
      <c r="B953" s="52"/>
      <c r="C953" s="53"/>
      <c r="D953" s="72"/>
      <c r="E953" s="55"/>
      <c r="F953" s="73"/>
      <c r="G953" s="22" t="str">
        <f t="shared" si="73"/>
        <v xml:space="preserve"> </v>
      </c>
      <c r="H953" s="23" t="str">
        <f t="shared" si="74"/>
        <v xml:space="preserve"> </v>
      </c>
    </row>
    <row r="954" spans="1:11" ht="15.75">
      <c r="A954" s="57" t="s">
        <v>17</v>
      </c>
      <c r="B954" s="103"/>
      <c r="C954" s="75"/>
      <c r="D954" s="76"/>
      <c r="E954" s="77"/>
      <c r="F954" s="78"/>
      <c r="G954" s="22" t="str">
        <f t="shared" si="73"/>
        <v xml:space="preserve"> </v>
      </c>
      <c r="H954" s="23" t="str">
        <f t="shared" si="74"/>
        <v xml:space="preserve"> </v>
      </c>
    </row>
    <row r="955" spans="1:11" ht="15.75">
      <c r="A955" s="57" t="s">
        <v>1258</v>
      </c>
      <c r="B955" s="62" t="s">
        <v>1259</v>
      </c>
      <c r="C955" s="65" t="str">
        <f>_xlfn.CONCAT("Size - ",I955)</f>
        <v>Size - 2 1/2" x 2 1/2"</v>
      </c>
      <c r="D955" s="129" t="str">
        <f>_xlfn.CONCAT(K955," Holes")</f>
        <v>5 x 5 Holes</v>
      </c>
      <c r="E955" s="63">
        <v>47</v>
      </c>
      <c r="F955" s="64">
        <v>8.0299999999999994</v>
      </c>
      <c r="G955" s="22">
        <f t="shared" si="73"/>
        <v>7.3875999999999999</v>
      </c>
      <c r="H955" s="23">
        <f t="shared" si="74"/>
        <v>6.4239999999999995</v>
      </c>
      <c r="I955" s="65" t="s">
        <v>371</v>
      </c>
      <c r="K955" s="66" t="s">
        <v>1260</v>
      </c>
    </row>
    <row r="956" spans="1:11" ht="15.75">
      <c r="A956" s="57" t="s">
        <v>1261</v>
      </c>
      <c r="B956" s="62" t="s">
        <v>1259</v>
      </c>
      <c r="C956" s="65" t="str">
        <f>_xlfn.CONCAT("Size - ",I956)</f>
        <v>Size - 3 1/2" x 3 1/2"</v>
      </c>
      <c r="D956" s="129" t="str">
        <f>_xlfn.CONCAT(K956," Holes")</f>
        <v>7 x 7 Holes</v>
      </c>
      <c r="E956" s="63">
        <v>83</v>
      </c>
      <c r="F956" s="64">
        <v>10.31</v>
      </c>
      <c r="G956" s="22">
        <f t="shared" si="73"/>
        <v>9.4852000000000007</v>
      </c>
      <c r="H956" s="23">
        <f t="shared" si="74"/>
        <v>8.2480000000000011</v>
      </c>
      <c r="I956" s="65" t="s">
        <v>1210</v>
      </c>
      <c r="K956" s="66" t="s">
        <v>1211</v>
      </c>
    </row>
    <row r="957" spans="1:11" ht="15.75">
      <c r="A957" s="57" t="s">
        <v>1262</v>
      </c>
      <c r="B957" s="62" t="s">
        <v>1259</v>
      </c>
      <c r="C957" s="65" t="str">
        <f>_xlfn.CONCAT("Size - ",I957)</f>
        <v>Size - 4 1/2" x 4 1/2"</v>
      </c>
      <c r="D957" s="129" t="str">
        <f>_xlfn.CONCAT(K957," Holes")</f>
        <v>9 X 9 Holes</v>
      </c>
      <c r="E957" s="63">
        <v>132</v>
      </c>
      <c r="F957" s="64">
        <v>12.6</v>
      </c>
      <c r="G957" s="22">
        <f t="shared" si="73"/>
        <v>11.592000000000001</v>
      </c>
      <c r="H957" s="23">
        <f t="shared" si="74"/>
        <v>10.08</v>
      </c>
      <c r="I957" s="65" t="s">
        <v>1229</v>
      </c>
      <c r="K957" s="66" t="s">
        <v>1230</v>
      </c>
    </row>
    <row r="958" spans="1:11" ht="15.75">
      <c r="A958" s="57" t="s">
        <v>1263</v>
      </c>
      <c r="B958" s="62" t="s">
        <v>1259</v>
      </c>
      <c r="C958" s="65" t="str">
        <f>_xlfn.CONCAT("Size - ",I958)</f>
        <v>Size - 5 1/2" x 5 1/2"</v>
      </c>
      <c r="D958" s="129" t="str">
        <f>_xlfn.CONCAT(K958," Holes")</f>
        <v>11x11 Holes</v>
      </c>
      <c r="E958" s="63">
        <v>181</v>
      </c>
      <c r="F958" s="64">
        <v>14.9</v>
      </c>
      <c r="G958" s="22">
        <f t="shared" si="73"/>
        <v>13.708</v>
      </c>
      <c r="H958" s="23">
        <f t="shared" si="74"/>
        <v>11.920000000000002</v>
      </c>
      <c r="I958" s="65" t="s">
        <v>1247</v>
      </c>
      <c r="K958" s="66" t="s">
        <v>1248</v>
      </c>
    </row>
    <row r="959" spans="1:11" ht="15.75">
      <c r="A959" s="57" t="s">
        <v>17</v>
      </c>
      <c r="B959" s="67"/>
      <c r="C959" s="68"/>
      <c r="D959" s="69"/>
      <c r="E959" s="70"/>
      <c r="F959" s="71"/>
      <c r="G959" s="22" t="str">
        <f t="shared" si="73"/>
        <v xml:space="preserve"> </v>
      </c>
      <c r="H959" s="23" t="str">
        <f t="shared" si="74"/>
        <v xml:space="preserve"> </v>
      </c>
    </row>
    <row r="960" spans="1:11">
      <c r="A960" s="20" t="s">
        <v>390</v>
      </c>
      <c r="B960" s="134"/>
      <c r="C960" s="53" t="s">
        <v>8</v>
      </c>
      <c r="D960" s="72"/>
      <c r="E960" s="55"/>
      <c r="F960" s="73"/>
      <c r="G960" s="22" t="str">
        <f t="shared" si="73"/>
        <v xml:space="preserve"> </v>
      </c>
      <c r="H960" s="23" t="str">
        <f t="shared" si="74"/>
        <v xml:space="preserve"> </v>
      </c>
    </row>
    <row r="961" spans="1:11" ht="15.75">
      <c r="A961" s="57" t="s">
        <v>17</v>
      </c>
      <c r="B961" s="103"/>
      <c r="C961" s="75"/>
      <c r="D961" s="76"/>
      <c r="E961" s="77"/>
      <c r="F961" s="78"/>
      <c r="G961" s="22" t="str">
        <f t="shared" si="73"/>
        <v xml:space="preserve"> </v>
      </c>
      <c r="H961" s="23" t="str">
        <f t="shared" si="74"/>
        <v xml:space="preserve"> </v>
      </c>
    </row>
    <row r="962" spans="1:11" ht="15.75">
      <c r="A962" s="57" t="s">
        <v>1264</v>
      </c>
      <c r="B962" s="62" t="s">
        <v>392</v>
      </c>
      <c r="C962" s="65" t="s">
        <v>1265</v>
      </c>
      <c r="D962" s="66"/>
      <c r="E962" s="63">
        <v>2.5</v>
      </c>
      <c r="F962" s="64">
        <v>0.74</v>
      </c>
      <c r="G962" s="22">
        <f t="shared" si="73"/>
        <v>0.68080000000000007</v>
      </c>
      <c r="H962" s="23">
        <f t="shared" si="74"/>
        <v>0.59199999999999997</v>
      </c>
    </row>
    <row r="963" spans="1:11" ht="15.75">
      <c r="A963" s="57" t="s">
        <v>1266</v>
      </c>
      <c r="B963" s="62" t="s">
        <v>392</v>
      </c>
      <c r="C963" s="65" t="s">
        <v>1267</v>
      </c>
      <c r="D963" s="66"/>
      <c r="E963" s="63">
        <v>2.95</v>
      </c>
      <c r="F963" s="64">
        <v>0.8</v>
      </c>
      <c r="G963" s="22">
        <f t="shared" si="73"/>
        <v>0.7360000000000001</v>
      </c>
      <c r="H963" s="23">
        <f t="shared" si="74"/>
        <v>0.64000000000000012</v>
      </c>
    </row>
    <row r="964" spans="1:11" ht="15.75">
      <c r="A964" s="57" t="s">
        <v>1268</v>
      </c>
      <c r="B964" s="62" t="s">
        <v>392</v>
      </c>
      <c r="C964" s="65" t="s">
        <v>1269</v>
      </c>
      <c r="D964" s="66"/>
      <c r="E964" s="63">
        <v>4.75</v>
      </c>
      <c r="F964" s="64">
        <v>1.27</v>
      </c>
      <c r="G964" s="22">
        <f t="shared" si="73"/>
        <v>1.1684000000000001</v>
      </c>
      <c r="H964" s="23">
        <f t="shared" si="74"/>
        <v>1.016</v>
      </c>
    </row>
    <row r="965" spans="1:11" ht="15.75">
      <c r="A965" s="57" t="s">
        <v>1270</v>
      </c>
      <c r="B965" s="62" t="s">
        <v>392</v>
      </c>
      <c r="C965" s="65" t="s">
        <v>1271</v>
      </c>
      <c r="D965" s="66"/>
      <c r="E965" s="63">
        <v>7.6</v>
      </c>
      <c r="F965" s="64">
        <v>1.98</v>
      </c>
      <c r="G965" s="22">
        <f t="shared" si="73"/>
        <v>1.8216000000000001</v>
      </c>
      <c r="H965" s="23">
        <f t="shared" si="74"/>
        <v>1.5840000000000001</v>
      </c>
    </row>
    <row r="966" spans="1:11" ht="15.75">
      <c r="A966" s="57" t="s">
        <v>1272</v>
      </c>
      <c r="B966" s="62" t="s">
        <v>392</v>
      </c>
      <c r="C966" s="65" t="s">
        <v>1273</v>
      </c>
      <c r="D966" s="66"/>
      <c r="E966" s="63">
        <v>22.8</v>
      </c>
      <c r="F966" s="64">
        <v>5.73</v>
      </c>
      <c r="G966" s="22">
        <f t="shared" ref="G966:G1029" si="77">IF(ISBLANK(F966)," ",F966*$G$3)</f>
        <v>5.2716000000000003</v>
      </c>
      <c r="H966" s="23">
        <f t="shared" ref="H966:H1029" si="78">IF(ISBLANK(F966)," ",F966*$H$3)</f>
        <v>4.5840000000000005</v>
      </c>
    </row>
    <row r="967" spans="1:11" ht="15.75">
      <c r="A967" s="57" t="s">
        <v>17</v>
      </c>
      <c r="B967" s="67"/>
      <c r="C967" s="68"/>
      <c r="D967" s="69"/>
      <c r="E967" s="70"/>
      <c r="F967" s="71"/>
      <c r="G967" s="22" t="str">
        <f t="shared" si="77"/>
        <v xml:space="preserve"> </v>
      </c>
      <c r="H967" s="23" t="str">
        <f t="shared" si="78"/>
        <v xml:space="preserve"> </v>
      </c>
    </row>
    <row r="968" spans="1:11" ht="15.75">
      <c r="A968" s="20" t="s">
        <v>1274</v>
      </c>
      <c r="B968" s="134"/>
      <c r="C968" s="117"/>
      <c r="D968" s="118"/>
      <c r="E968" s="119"/>
      <c r="F968" s="120"/>
      <c r="G968" s="22" t="str">
        <f t="shared" si="77"/>
        <v xml:space="preserve"> </v>
      </c>
      <c r="H968" s="23" t="str">
        <f t="shared" si="78"/>
        <v xml:space="preserve"> </v>
      </c>
    </row>
    <row r="969" spans="1:11" ht="15.75">
      <c r="A969" s="57" t="s">
        <v>17</v>
      </c>
      <c r="B969" s="110"/>
      <c r="C969" s="135"/>
      <c r="D969" s="136"/>
      <c r="E969" s="77"/>
      <c r="F969" s="78"/>
      <c r="G969" s="22" t="str">
        <f t="shared" si="77"/>
        <v xml:space="preserve"> </v>
      </c>
      <c r="H969" s="23" t="str">
        <f t="shared" si="78"/>
        <v xml:space="preserve"> </v>
      </c>
    </row>
    <row r="970" spans="1:11" ht="15.75">
      <c r="A970" s="57" t="s">
        <v>1275</v>
      </c>
      <c r="B970" s="62" t="s">
        <v>1276</v>
      </c>
      <c r="C970" s="65" t="str">
        <f t="shared" ref="C970:C979" si="79">_xlfn.CONCAT("Size - ",I970)</f>
        <v>Size - 1 1/2" x 1 1/2"</v>
      </c>
      <c r="D970" s="129" t="str">
        <f t="shared" ref="D970:D979" si="80">_xlfn.CONCAT(K970," Holes")</f>
        <v>3 x 3 Holes</v>
      </c>
      <c r="E970" s="63">
        <v>5.4</v>
      </c>
      <c r="F970" s="64">
        <v>1.95</v>
      </c>
      <c r="G970" s="22">
        <f t="shared" si="77"/>
        <v>1.794</v>
      </c>
      <c r="H970" s="23">
        <f t="shared" si="78"/>
        <v>1.56</v>
      </c>
      <c r="I970" s="65" t="s">
        <v>377</v>
      </c>
      <c r="K970" s="66" t="s">
        <v>1277</v>
      </c>
    </row>
    <row r="971" spans="1:11" ht="15.75">
      <c r="A971" s="57" t="s">
        <v>1278</v>
      </c>
      <c r="B971" s="62" t="s">
        <v>1279</v>
      </c>
      <c r="C971" s="65" t="str">
        <f t="shared" si="79"/>
        <v>Size - 1 1/2" x 2 1/2"</v>
      </c>
      <c r="D971" s="129" t="str">
        <f t="shared" si="80"/>
        <v>3 x 5 Holes</v>
      </c>
      <c r="E971" s="63">
        <v>10.4</v>
      </c>
      <c r="F971" s="64">
        <v>2.12</v>
      </c>
      <c r="G971" s="22">
        <f t="shared" si="77"/>
        <v>1.9504000000000001</v>
      </c>
      <c r="H971" s="23">
        <f t="shared" si="78"/>
        <v>1.6960000000000002</v>
      </c>
      <c r="I971" s="65" t="s">
        <v>717</v>
      </c>
      <c r="K971" s="66" t="s">
        <v>1159</v>
      </c>
    </row>
    <row r="972" spans="1:11" ht="15.75">
      <c r="A972" s="57" t="s">
        <v>1280</v>
      </c>
      <c r="B972" s="62" t="s">
        <v>1279</v>
      </c>
      <c r="C972" s="65" t="str">
        <f t="shared" si="79"/>
        <v>Size - 1 1/2" x 3 1/2"</v>
      </c>
      <c r="D972" s="129" t="str">
        <f t="shared" si="80"/>
        <v>3 x 7 Holes</v>
      </c>
      <c r="E972" s="63">
        <v>16</v>
      </c>
      <c r="F972" s="64">
        <v>2.3199999999999998</v>
      </c>
      <c r="G972" s="22">
        <f t="shared" si="77"/>
        <v>2.1343999999999999</v>
      </c>
      <c r="H972" s="23">
        <f t="shared" si="78"/>
        <v>1.8559999999999999</v>
      </c>
      <c r="I972" s="65" t="s">
        <v>1161</v>
      </c>
      <c r="K972" s="66" t="s">
        <v>1162</v>
      </c>
    </row>
    <row r="973" spans="1:11" ht="15.75">
      <c r="A973" s="57" t="s">
        <v>1281</v>
      </c>
      <c r="B973" s="62" t="s">
        <v>1279</v>
      </c>
      <c r="C973" s="65" t="str">
        <f t="shared" si="79"/>
        <v>Size - 2" x 2 1/2"</v>
      </c>
      <c r="D973" s="129" t="str">
        <f t="shared" si="80"/>
        <v>4 x 5 Holes</v>
      </c>
      <c r="E973" s="63">
        <v>15</v>
      </c>
      <c r="F973" s="64">
        <v>2.21</v>
      </c>
      <c r="G973" s="22">
        <f t="shared" si="77"/>
        <v>2.0331999999999999</v>
      </c>
      <c r="H973" s="23">
        <f t="shared" si="78"/>
        <v>1.768</v>
      </c>
      <c r="I973" s="65" t="s">
        <v>1193</v>
      </c>
      <c r="K973" s="66" t="s">
        <v>1194</v>
      </c>
    </row>
    <row r="974" spans="1:11" ht="15.75">
      <c r="A974" s="57" t="s">
        <v>1282</v>
      </c>
      <c r="B974" s="62" t="s">
        <v>1279</v>
      </c>
      <c r="C974" s="65" t="str">
        <f t="shared" si="79"/>
        <v>Size - 2" x 3 1/2"</v>
      </c>
      <c r="D974" s="129" t="str">
        <f t="shared" si="80"/>
        <v>4 x 7 Holes</v>
      </c>
      <c r="E974" s="63">
        <v>21.1</v>
      </c>
      <c r="F974" s="64">
        <v>3.06</v>
      </c>
      <c r="G974" s="22">
        <f t="shared" si="77"/>
        <v>2.8152000000000004</v>
      </c>
      <c r="H974" s="23">
        <f t="shared" si="78"/>
        <v>2.4480000000000004</v>
      </c>
      <c r="I974" s="65" t="s">
        <v>1283</v>
      </c>
      <c r="K974" s="66" t="s">
        <v>1284</v>
      </c>
    </row>
    <row r="975" spans="1:11" ht="15.75">
      <c r="A975" s="57" t="s">
        <v>1285</v>
      </c>
      <c r="B975" s="62" t="s">
        <v>1279</v>
      </c>
      <c r="C975" s="65" t="str">
        <f t="shared" si="79"/>
        <v>Size - 2 1/2" x 2 1/2"</v>
      </c>
      <c r="D975" s="129" t="str">
        <f t="shared" si="80"/>
        <v>5 x 5 Holes</v>
      </c>
      <c r="E975" s="63">
        <v>18.7</v>
      </c>
      <c r="F975" s="64">
        <v>2.75</v>
      </c>
      <c r="G975" s="22">
        <f t="shared" si="77"/>
        <v>2.5300000000000002</v>
      </c>
      <c r="H975" s="23">
        <f t="shared" si="78"/>
        <v>2.2000000000000002</v>
      </c>
      <c r="I975" s="65" t="s">
        <v>371</v>
      </c>
      <c r="K975" s="66" t="s">
        <v>1260</v>
      </c>
    </row>
    <row r="976" spans="1:11" ht="15.75">
      <c r="A976" s="57" t="s">
        <v>1286</v>
      </c>
      <c r="B976" s="62" t="s">
        <v>1279</v>
      </c>
      <c r="C976" s="65" t="str">
        <f t="shared" si="79"/>
        <v>Size - 2 1/2" x 3 1/2"</v>
      </c>
      <c r="D976" s="129" t="str">
        <f t="shared" si="80"/>
        <v>5 x 7 Holes</v>
      </c>
      <c r="E976" s="63">
        <v>25.8</v>
      </c>
      <c r="F976" s="64">
        <v>3.69</v>
      </c>
      <c r="G976" s="22">
        <f t="shared" si="77"/>
        <v>3.3948</v>
      </c>
      <c r="H976" s="23">
        <f t="shared" si="78"/>
        <v>2.952</v>
      </c>
      <c r="I976" s="65" t="s">
        <v>721</v>
      </c>
      <c r="K976" s="66" t="s">
        <v>1199</v>
      </c>
    </row>
    <row r="977" spans="1:11" ht="15.75">
      <c r="A977" s="57" t="s">
        <v>1287</v>
      </c>
      <c r="B977" s="62" t="s">
        <v>1279</v>
      </c>
      <c r="C977" s="65" t="str">
        <f t="shared" si="79"/>
        <v>Size - 3 1/2" x 3 1/2"</v>
      </c>
      <c r="D977" s="129" t="str">
        <f t="shared" si="80"/>
        <v>7 x 7 Holes</v>
      </c>
      <c r="E977" s="63">
        <v>30.6</v>
      </c>
      <c r="F977" s="64">
        <v>4.72</v>
      </c>
      <c r="G977" s="22">
        <f t="shared" si="77"/>
        <v>4.3423999999999996</v>
      </c>
      <c r="H977" s="23">
        <f t="shared" si="78"/>
        <v>3.7759999999999998</v>
      </c>
      <c r="I977" s="65" t="s">
        <v>1210</v>
      </c>
      <c r="K977" s="66" t="s">
        <v>1211</v>
      </c>
    </row>
    <row r="978" spans="1:11" ht="15.75">
      <c r="A978" s="57" t="s">
        <v>1288</v>
      </c>
      <c r="B978" s="62" t="s">
        <v>1279</v>
      </c>
      <c r="C978" s="65" t="str">
        <f t="shared" si="79"/>
        <v>Size - 4 1/2" x 4 1/2"</v>
      </c>
      <c r="D978" s="129" t="str">
        <f t="shared" si="80"/>
        <v>9 X 9 Holes</v>
      </c>
      <c r="E978" s="63">
        <v>49.1</v>
      </c>
      <c r="F978" s="64">
        <v>5.24</v>
      </c>
      <c r="G978" s="22">
        <f t="shared" si="77"/>
        <v>4.8208000000000002</v>
      </c>
      <c r="H978" s="23">
        <f t="shared" si="78"/>
        <v>4.1920000000000002</v>
      </c>
      <c r="I978" s="65" t="s">
        <v>1229</v>
      </c>
      <c r="K978" s="66" t="s">
        <v>1230</v>
      </c>
    </row>
    <row r="979" spans="1:11" ht="15.75">
      <c r="A979" s="57" t="s">
        <v>1289</v>
      </c>
      <c r="B979" s="62" t="s">
        <v>1279</v>
      </c>
      <c r="C979" s="65" t="str">
        <f t="shared" si="79"/>
        <v>Size - 5 1/2" x 5 1/2"</v>
      </c>
      <c r="D979" s="129" t="str">
        <f t="shared" si="80"/>
        <v>11x11 Holes</v>
      </c>
      <c r="E979" s="63">
        <v>74.8</v>
      </c>
      <c r="F979" s="64">
        <v>7.13</v>
      </c>
      <c r="G979" s="22">
        <f t="shared" si="77"/>
        <v>6.5596000000000005</v>
      </c>
      <c r="H979" s="23">
        <f t="shared" si="78"/>
        <v>5.7040000000000006</v>
      </c>
      <c r="I979" s="65" t="s">
        <v>1247</v>
      </c>
      <c r="K979" s="66" t="s">
        <v>1248</v>
      </c>
    </row>
    <row r="980" spans="1:11" ht="15.75">
      <c r="A980" s="57" t="s">
        <v>17</v>
      </c>
      <c r="B980" s="67"/>
      <c r="C980" s="68"/>
      <c r="D980" s="69"/>
      <c r="E980" s="70"/>
      <c r="F980" s="71"/>
      <c r="G980" s="22" t="str">
        <f t="shared" si="77"/>
        <v xml:space="preserve"> </v>
      </c>
      <c r="H980" s="23" t="str">
        <f t="shared" si="78"/>
        <v xml:space="preserve"> </v>
      </c>
    </row>
    <row r="981" spans="1:11" ht="15.75">
      <c r="A981" s="20" t="s">
        <v>1290</v>
      </c>
      <c r="B981" s="134"/>
      <c r="C981" s="117"/>
      <c r="D981" s="118"/>
      <c r="E981" s="119"/>
      <c r="F981" s="120"/>
      <c r="G981" s="22" t="str">
        <f t="shared" si="77"/>
        <v xml:space="preserve"> </v>
      </c>
      <c r="H981" s="23" t="str">
        <f t="shared" si="78"/>
        <v xml:space="preserve"> </v>
      </c>
    </row>
    <row r="982" spans="1:11" ht="15.75">
      <c r="A982" s="57" t="s">
        <v>17</v>
      </c>
      <c r="B982" s="137"/>
      <c r="C982" s="75"/>
      <c r="D982" s="76"/>
      <c r="E982" s="77"/>
      <c r="F982" s="78"/>
      <c r="G982" s="22" t="str">
        <f t="shared" si="77"/>
        <v xml:space="preserve"> </v>
      </c>
      <c r="H982" s="23" t="str">
        <f t="shared" si="78"/>
        <v xml:space="preserve"> </v>
      </c>
    </row>
    <row r="983" spans="1:11" ht="15.75">
      <c r="A983" s="57" t="s">
        <v>1291</v>
      </c>
      <c r="B983" s="62" t="s">
        <v>1292</v>
      </c>
      <c r="C983" s="65" t="s">
        <v>1293</v>
      </c>
      <c r="D983" s="138" t="s">
        <v>1294</v>
      </c>
      <c r="E983" s="63">
        <v>57.5</v>
      </c>
      <c r="F983" s="64">
        <v>11.04</v>
      </c>
      <c r="G983" s="22">
        <f t="shared" si="77"/>
        <v>10.1568</v>
      </c>
      <c r="H983" s="23">
        <f t="shared" si="78"/>
        <v>8.831999999999999</v>
      </c>
    </row>
    <row r="984" spans="1:11" ht="15.75">
      <c r="A984" s="57" t="s">
        <v>17</v>
      </c>
      <c r="B984" s="67"/>
      <c r="C984" s="68"/>
      <c r="D984" s="69"/>
      <c r="E984" s="70"/>
      <c r="F984" s="71"/>
      <c r="G984" s="22" t="str">
        <f t="shared" si="77"/>
        <v xml:space="preserve"> </v>
      </c>
      <c r="H984" s="23" t="str">
        <f t="shared" si="78"/>
        <v xml:space="preserve"> </v>
      </c>
    </row>
    <row r="985" spans="1:11">
      <c r="A985" s="20" t="s">
        <v>1295</v>
      </c>
      <c r="B985" s="134"/>
      <c r="C985" s="53"/>
      <c r="D985" s="72"/>
      <c r="E985" s="55"/>
      <c r="F985" s="73"/>
      <c r="G985" s="22" t="str">
        <f t="shared" si="77"/>
        <v xml:space="preserve"> </v>
      </c>
      <c r="H985" s="23" t="str">
        <f t="shared" si="78"/>
        <v xml:space="preserve"> </v>
      </c>
    </row>
    <row r="986" spans="1:11" ht="15.75">
      <c r="A986" s="57" t="s">
        <v>17</v>
      </c>
      <c r="B986" s="110"/>
      <c r="C986" s="135"/>
      <c r="D986" s="136"/>
      <c r="E986" s="77"/>
      <c r="F986" s="78"/>
      <c r="G986" s="22" t="str">
        <f t="shared" si="77"/>
        <v xml:space="preserve"> </v>
      </c>
      <c r="H986" s="23" t="str">
        <f t="shared" si="78"/>
        <v xml:space="preserve"> </v>
      </c>
    </row>
    <row r="987" spans="1:11" ht="15.75">
      <c r="A987" s="57" t="s">
        <v>1296</v>
      </c>
      <c r="B987" s="62" t="s">
        <v>329</v>
      </c>
      <c r="C987" s="65" t="s">
        <v>1297</v>
      </c>
      <c r="D987" s="66"/>
      <c r="E987" s="63">
        <v>2.25</v>
      </c>
      <c r="F987" s="64">
        <v>1.41</v>
      </c>
      <c r="G987" s="22">
        <f t="shared" si="77"/>
        <v>1.2971999999999999</v>
      </c>
      <c r="H987" s="23">
        <f t="shared" si="78"/>
        <v>1.1279999999999999</v>
      </c>
    </row>
    <row r="988" spans="1:11" ht="15.75">
      <c r="A988" s="57" t="s">
        <v>1298</v>
      </c>
      <c r="B988" s="62" t="s">
        <v>1299</v>
      </c>
      <c r="C988" s="65" t="s">
        <v>1300</v>
      </c>
      <c r="D988" s="66" t="s">
        <v>1301</v>
      </c>
      <c r="E988" s="63">
        <v>7.2</v>
      </c>
      <c r="F988" s="64">
        <v>3.35</v>
      </c>
      <c r="G988" s="22">
        <f t="shared" si="77"/>
        <v>3.0820000000000003</v>
      </c>
      <c r="H988" s="23">
        <f t="shared" si="78"/>
        <v>2.68</v>
      </c>
    </row>
    <row r="989" spans="1:11" ht="15.75">
      <c r="A989" s="57" t="s">
        <v>1302</v>
      </c>
      <c r="B989" s="62" t="s">
        <v>1303</v>
      </c>
      <c r="C989" s="65" t="s">
        <v>1304</v>
      </c>
      <c r="D989" s="66" t="s">
        <v>1305</v>
      </c>
      <c r="E989" s="63">
        <v>5.7</v>
      </c>
      <c r="F989" s="64">
        <v>1.42</v>
      </c>
      <c r="G989" s="22">
        <f t="shared" si="77"/>
        <v>1.3064</v>
      </c>
      <c r="H989" s="23">
        <f t="shared" si="78"/>
        <v>1.1359999999999999</v>
      </c>
    </row>
    <row r="990" spans="1:11" ht="15.75">
      <c r="A990" s="57" t="s">
        <v>1306</v>
      </c>
      <c r="B990" s="62" t="s">
        <v>1307</v>
      </c>
      <c r="C990" s="65" t="s">
        <v>1308</v>
      </c>
      <c r="D990" s="139" t="s">
        <v>1309</v>
      </c>
      <c r="E990" s="63">
        <v>6.7</v>
      </c>
      <c r="F990" s="64">
        <v>6.16</v>
      </c>
      <c r="G990" s="22">
        <f t="shared" si="77"/>
        <v>5.6672000000000002</v>
      </c>
      <c r="H990" s="23">
        <f t="shared" si="78"/>
        <v>4.9280000000000008</v>
      </c>
    </row>
    <row r="991" spans="1:11" ht="15.75">
      <c r="A991" s="57" t="s">
        <v>1310</v>
      </c>
      <c r="B991" s="62" t="s">
        <v>1311</v>
      </c>
      <c r="C991" s="65" t="s">
        <v>1312</v>
      </c>
      <c r="D991" s="66" t="s">
        <v>1313</v>
      </c>
      <c r="E991" s="63">
        <v>14.5</v>
      </c>
      <c r="F991" s="64">
        <v>4.95</v>
      </c>
      <c r="G991" s="22">
        <f t="shared" si="77"/>
        <v>4.5540000000000003</v>
      </c>
      <c r="H991" s="23">
        <f t="shared" si="78"/>
        <v>3.9600000000000004</v>
      </c>
    </row>
    <row r="992" spans="1:11">
      <c r="A992" s="57" t="s">
        <v>17</v>
      </c>
      <c r="B992" s="104"/>
      <c r="C992" s="105"/>
      <c r="D992" s="140"/>
      <c r="E992" s="63"/>
      <c r="F992" s="141"/>
      <c r="G992" s="22" t="str">
        <f t="shared" si="77"/>
        <v xml:space="preserve"> </v>
      </c>
      <c r="H992" s="23" t="str">
        <f t="shared" si="78"/>
        <v xml:space="preserve"> </v>
      </c>
    </row>
    <row r="993" spans="1:8" ht="15.75">
      <c r="A993" s="57" t="s">
        <v>1314</v>
      </c>
      <c r="B993" s="62" t="s">
        <v>1315</v>
      </c>
      <c r="C993" s="65" t="s">
        <v>342</v>
      </c>
      <c r="D993" s="138" t="s">
        <v>1316</v>
      </c>
      <c r="E993" s="63">
        <v>6.5</v>
      </c>
      <c r="F993" s="64">
        <v>4.84</v>
      </c>
      <c r="G993" s="22">
        <f t="shared" si="77"/>
        <v>4.4527999999999999</v>
      </c>
      <c r="H993" s="23">
        <f t="shared" si="78"/>
        <v>3.8719999999999999</v>
      </c>
    </row>
    <row r="994" spans="1:8" ht="15.75">
      <c r="A994" s="57" t="s">
        <v>1317</v>
      </c>
      <c r="B994" s="62" t="s">
        <v>341</v>
      </c>
      <c r="C994" s="65" t="s">
        <v>1318</v>
      </c>
      <c r="D994" s="66"/>
      <c r="E994" s="63">
        <v>7.8</v>
      </c>
      <c r="F994" s="64">
        <v>5.51</v>
      </c>
      <c r="G994" s="22">
        <f t="shared" si="77"/>
        <v>5.0692000000000004</v>
      </c>
      <c r="H994" s="23">
        <f t="shared" si="78"/>
        <v>4.4080000000000004</v>
      </c>
    </row>
    <row r="995" spans="1:8" ht="15.75">
      <c r="A995" s="57" t="s">
        <v>1319</v>
      </c>
      <c r="B995" s="62" t="s">
        <v>341</v>
      </c>
      <c r="C995" s="65" t="s">
        <v>1320</v>
      </c>
      <c r="D995" s="66"/>
      <c r="E995" s="63">
        <v>9.6</v>
      </c>
      <c r="F995" s="64">
        <v>6.9</v>
      </c>
      <c r="G995" s="22">
        <f t="shared" si="77"/>
        <v>6.3480000000000008</v>
      </c>
      <c r="H995" s="23">
        <f t="shared" si="78"/>
        <v>5.5200000000000005</v>
      </c>
    </row>
    <row r="996" spans="1:8" ht="15.75">
      <c r="A996" s="57" t="s">
        <v>1321</v>
      </c>
      <c r="B996" s="62" t="s">
        <v>1322</v>
      </c>
      <c r="C996" s="65" t="s">
        <v>342</v>
      </c>
      <c r="D996" s="66" t="s">
        <v>1323</v>
      </c>
      <c r="E996" s="63">
        <v>19.399999999999999</v>
      </c>
      <c r="F996" s="64">
        <v>5.04</v>
      </c>
      <c r="G996" s="22">
        <f t="shared" si="77"/>
        <v>4.6368</v>
      </c>
      <c r="H996" s="23">
        <f t="shared" si="78"/>
        <v>4.032</v>
      </c>
    </row>
    <row r="997" spans="1:8" ht="15.75">
      <c r="A997" s="57" t="s">
        <v>1324</v>
      </c>
      <c r="B997" s="62" t="s">
        <v>1322</v>
      </c>
      <c r="C997" s="65" t="s">
        <v>1325</v>
      </c>
      <c r="D997" s="142" t="s">
        <v>1326</v>
      </c>
      <c r="E997" s="63">
        <v>46.3</v>
      </c>
      <c r="F997" s="64">
        <v>11.83</v>
      </c>
      <c r="G997" s="22">
        <f t="shared" si="77"/>
        <v>10.883600000000001</v>
      </c>
      <c r="H997" s="23">
        <f t="shared" si="78"/>
        <v>9.4640000000000004</v>
      </c>
    </row>
    <row r="998" spans="1:8" ht="15.75">
      <c r="A998" s="57" t="s">
        <v>1327</v>
      </c>
      <c r="B998" s="62" t="s">
        <v>1328</v>
      </c>
      <c r="C998" s="65" t="s">
        <v>342</v>
      </c>
      <c r="D998" s="66" t="s">
        <v>1329</v>
      </c>
      <c r="E998" s="63">
        <v>9.5</v>
      </c>
      <c r="F998" s="64">
        <v>4.9400000000000004</v>
      </c>
      <c r="G998" s="22">
        <f t="shared" si="77"/>
        <v>4.5448000000000004</v>
      </c>
      <c r="H998" s="23">
        <f t="shared" si="78"/>
        <v>3.9520000000000004</v>
      </c>
    </row>
    <row r="999" spans="1:8" ht="15.75">
      <c r="A999" s="57" t="s">
        <v>1330</v>
      </c>
      <c r="B999" s="86" t="s">
        <v>1331</v>
      </c>
      <c r="C999" s="87" t="s">
        <v>1332</v>
      </c>
      <c r="D999" s="143" t="s">
        <v>1333</v>
      </c>
      <c r="E999" s="89">
        <v>3</v>
      </c>
      <c r="F999" s="90">
        <v>1.27</v>
      </c>
      <c r="G999" s="22">
        <f t="shared" si="77"/>
        <v>1.1684000000000001</v>
      </c>
      <c r="H999" s="23">
        <f t="shared" si="78"/>
        <v>1.016</v>
      </c>
    </row>
    <row r="1000" spans="1:8" ht="15.75">
      <c r="A1000" s="57" t="s">
        <v>1334</v>
      </c>
      <c r="B1000" s="62" t="s">
        <v>567</v>
      </c>
      <c r="C1000" s="65" t="s">
        <v>1335</v>
      </c>
      <c r="D1000" s="66"/>
      <c r="E1000" s="63">
        <v>5.75</v>
      </c>
      <c r="F1000" s="64">
        <v>3.96</v>
      </c>
      <c r="G1000" s="22">
        <f t="shared" si="77"/>
        <v>3.6432000000000002</v>
      </c>
      <c r="H1000" s="23">
        <f t="shared" si="78"/>
        <v>3.1680000000000001</v>
      </c>
    </row>
    <row r="1001" spans="1:8" ht="15.75">
      <c r="A1001" s="57" t="s">
        <v>1336</v>
      </c>
      <c r="B1001" s="62" t="s">
        <v>1337</v>
      </c>
      <c r="C1001" s="65"/>
      <c r="D1001" s="66"/>
      <c r="E1001" s="63">
        <v>15.8</v>
      </c>
      <c r="F1001" s="64">
        <v>7.12</v>
      </c>
      <c r="G1001" s="22">
        <f t="shared" si="77"/>
        <v>6.5504000000000007</v>
      </c>
      <c r="H1001" s="23">
        <f t="shared" si="78"/>
        <v>5.6960000000000006</v>
      </c>
    </row>
    <row r="1002" spans="1:8" ht="15.75">
      <c r="A1002" s="57" t="s">
        <v>1338</v>
      </c>
      <c r="B1002" s="62" t="s">
        <v>1339</v>
      </c>
      <c r="C1002" s="65" t="s">
        <v>1340</v>
      </c>
      <c r="D1002" s="142" t="s">
        <v>2685</v>
      </c>
      <c r="E1002" s="63">
        <v>3</v>
      </c>
      <c r="F1002" s="64">
        <v>3.32</v>
      </c>
      <c r="G1002" s="22">
        <f t="shared" si="77"/>
        <v>3.0543999999999998</v>
      </c>
      <c r="H1002" s="23">
        <f t="shared" si="78"/>
        <v>2.6560000000000001</v>
      </c>
    </row>
    <row r="1003" spans="1:8" ht="15.75">
      <c r="A1003" s="57" t="s">
        <v>17</v>
      </c>
      <c r="B1003" s="62"/>
      <c r="C1003" s="65"/>
      <c r="D1003" s="66"/>
      <c r="E1003" s="63"/>
      <c r="F1003" s="64"/>
      <c r="G1003" s="22" t="str">
        <f t="shared" si="77"/>
        <v xml:space="preserve"> </v>
      </c>
      <c r="H1003" s="23" t="str">
        <f t="shared" si="78"/>
        <v xml:space="preserve"> </v>
      </c>
    </row>
    <row r="1004" spans="1:8" ht="15.75">
      <c r="A1004" s="57" t="s">
        <v>1341</v>
      </c>
      <c r="B1004" s="130" t="s">
        <v>116</v>
      </c>
      <c r="C1004" s="65" t="s">
        <v>1342</v>
      </c>
      <c r="D1004" s="66"/>
      <c r="E1004" s="63">
        <v>9.6999999999999993</v>
      </c>
      <c r="F1004" s="64">
        <v>4.12</v>
      </c>
      <c r="G1004" s="22">
        <f t="shared" si="77"/>
        <v>3.7904000000000004</v>
      </c>
      <c r="H1004" s="23">
        <f t="shared" si="78"/>
        <v>3.2960000000000003</v>
      </c>
    </row>
    <row r="1005" spans="1:8" ht="15.75">
      <c r="A1005" s="57" t="s">
        <v>1343</v>
      </c>
      <c r="B1005" s="130" t="s">
        <v>1344</v>
      </c>
      <c r="C1005" s="65" t="s">
        <v>1342</v>
      </c>
      <c r="D1005" s="69"/>
      <c r="E1005" s="63">
        <v>7</v>
      </c>
      <c r="F1005" s="64">
        <v>2.39</v>
      </c>
      <c r="G1005" s="22">
        <f t="shared" si="77"/>
        <v>2.1988000000000003</v>
      </c>
      <c r="H1005" s="23">
        <f t="shared" si="78"/>
        <v>1.9120000000000001</v>
      </c>
    </row>
    <row r="1006" spans="1:8" ht="15.75">
      <c r="A1006" s="57" t="s">
        <v>1345</v>
      </c>
      <c r="B1006" s="130" t="s">
        <v>1346</v>
      </c>
      <c r="C1006" s="75"/>
      <c r="D1006" s="131"/>
      <c r="E1006" s="77">
        <v>8.3000000000000007</v>
      </c>
      <c r="F1006" s="64">
        <v>3.66</v>
      </c>
      <c r="G1006" s="22">
        <f t="shared" si="77"/>
        <v>3.3672000000000004</v>
      </c>
      <c r="H1006" s="23">
        <f t="shared" si="78"/>
        <v>2.9280000000000004</v>
      </c>
    </row>
    <row r="1007" spans="1:8" ht="15.75">
      <c r="A1007" s="57" t="s">
        <v>1347</v>
      </c>
      <c r="B1007" s="144" t="s">
        <v>1344</v>
      </c>
      <c r="C1007" s="68" t="s">
        <v>1348</v>
      </c>
      <c r="D1007" s="131"/>
      <c r="E1007" s="77">
        <v>22.3</v>
      </c>
      <c r="F1007" s="64">
        <v>9.16</v>
      </c>
      <c r="G1007" s="22">
        <f t="shared" si="77"/>
        <v>8.4272000000000009</v>
      </c>
      <c r="H1007" s="23">
        <f t="shared" si="78"/>
        <v>7.3280000000000003</v>
      </c>
    </row>
    <row r="1008" spans="1:8" ht="15.75">
      <c r="A1008" s="57" t="s">
        <v>17</v>
      </c>
      <c r="B1008" s="62"/>
      <c r="C1008" s="105"/>
      <c r="D1008" s="114"/>
      <c r="E1008" s="145"/>
      <c r="F1008" s="64"/>
      <c r="G1008" s="22" t="str">
        <f t="shared" si="77"/>
        <v xml:space="preserve"> </v>
      </c>
      <c r="H1008" s="23" t="str">
        <f t="shared" si="78"/>
        <v xml:space="preserve"> </v>
      </c>
    </row>
    <row r="1009" spans="1:8" ht="15.75">
      <c r="A1009" s="57" t="s">
        <v>1349</v>
      </c>
      <c r="B1009" s="62" t="s">
        <v>1350</v>
      </c>
      <c r="C1009" s="65" t="s">
        <v>1351</v>
      </c>
      <c r="D1009" s="66"/>
      <c r="E1009" s="63">
        <v>19</v>
      </c>
      <c r="F1009" s="64">
        <v>13.88</v>
      </c>
      <c r="G1009" s="22">
        <f t="shared" si="77"/>
        <v>12.769600000000001</v>
      </c>
      <c r="H1009" s="23">
        <f t="shared" si="78"/>
        <v>11.104000000000001</v>
      </c>
    </row>
    <row r="1010" spans="1:8" ht="15.75">
      <c r="A1010" s="57" t="s">
        <v>1352</v>
      </c>
      <c r="B1010" s="62" t="s">
        <v>1353</v>
      </c>
      <c r="C1010" s="65" t="s">
        <v>1354</v>
      </c>
      <c r="D1010" s="66"/>
      <c r="E1010" s="63">
        <v>18</v>
      </c>
      <c r="F1010" s="64">
        <v>16.48</v>
      </c>
      <c r="G1010" s="22">
        <f t="shared" si="77"/>
        <v>15.161600000000002</v>
      </c>
      <c r="H1010" s="23">
        <f t="shared" si="78"/>
        <v>13.184000000000001</v>
      </c>
    </row>
    <row r="1011" spans="1:8" ht="15.75">
      <c r="A1011" s="57" t="s">
        <v>17</v>
      </c>
      <c r="B1011" s="62"/>
      <c r="C1011" s="65"/>
      <c r="D1011" s="66"/>
      <c r="E1011" s="63"/>
      <c r="F1011" s="64"/>
      <c r="G1011" s="22" t="str">
        <f t="shared" si="77"/>
        <v xml:space="preserve"> </v>
      </c>
      <c r="H1011" s="23" t="str">
        <f t="shared" si="78"/>
        <v xml:space="preserve"> </v>
      </c>
    </row>
    <row r="1012" spans="1:8" ht="15.75">
      <c r="A1012" s="57" t="s">
        <v>1355</v>
      </c>
      <c r="B1012" s="62" t="s">
        <v>1356</v>
      </c>
      <c r="C1012" s="65"/>
      <c r="D1012" s="66"/>
      <c r="E1012" s="63">
        <v>5.4</v>
      </c>
      <c r="F1012" s="64">
        <v>4.28</v>
      </c>
      <c r="G1012" s="22">
        <f t="shared" si="77"/>
        <v>3.9376000000000002</v>
      </c>
      <c r="H1012" s="23">
        <f t="shared" si="78"/>
        <v>3.4240000000000004</v>
      </c>
    </row>
    <row r="1013" spans="1:8" ht="15.75">
      <c r="A1013" s="57" t="s">
        <v>17</v>
      </c>
      <c r="B1013" s="62"/>
      <c r="C1013" s="65"/>
      <c r="D1013" s="66"/>
      <c r="E1013" s="63"/>
      <c r="F1013" s="64"/>
      <c r="G1013" s="22" t="str">
        <f t="shared" si="77"/>
        <v xml:space="preserve"> </v>
      </c>
      <c r="H1013" s="23" t="str">
        <f t="shared" si="78"/>
        <v xml:space="preserve"> </v>
      </c>
    </row>
    <row r="1014" spans="1:8" ht="12.75" customHeight="1">
      <c r="A1014" s="57" t="s">
        <v>1357</v>
      </c>
      <c r="B1014" s="62" t="s">
        <v>1358</v>
      </c>
      <c r="C1014" s="146" t="s">
        <v>1359</v>
      </c>
      <c r="D1014" s="106"/>
      <c r="E1014" s="63">
        <v>24.3</v>
      </c>
      <c r="F1014" s="64">
        <v>11.35</v>
      </c>
      <c r="G1014" s="22">
        <f t="shared" si="77"/>
        <v>10.442</v>
      </c>
      <c r="H1014" s="23">
        <f t="shared" si="78"/>
        <v>9.08</v>
      </c>
    </row>
    <row r="1015" spans="1:8" ht="15.75">
      <c r="A1015" s="57" t="s">
        <v>17</v>
      </c>
      <c r="B1015" s="67"/>
      <c r="C1015" s="147"/>
      <c r="D1015" s="148"/>
      <c r="E1015" s="70"/>
      <c r="F1015" s="71"/>
      <c r="G1015" s="22" t="str">
        <f t="shared" si="77"/>
        <v xml:space="preserve"> </v>
      </c>
      <c r="H1015" s="23" t="str">
        <f t="shared" si="78"/>
        <v xml:space="preserve"> </v>
      </c>
    </row>
    <row r="1016" spans="1:8">
      <c r="A1016" s="20" t="s">
        <v>1360</v>
      </c>
      <c r="B1016" s="36"/>
      <c r="C1016" s="36"/>
      <c r="D1016" s="134"/>
      <c r="E1016" s="55"/>
      <c r="F1016" s="73"/>
      <c r="G1016" s="22" t="str">
        <f t="shared" si="77"/>
        <v xml:space="preserve"> </v>
      </c>
      <c r="H1016" s="23" t="str">
        <f t="shared" si="78"/>
        <v xml:space="preserve"> </v>
      </c>
    </row>
    <row r="1017" spans="1:8" ht="16.5" thickBot="1">
      <c r="A1017" s="57" t="s">
        <v>17</v>
      </c>
      <c r="B1017" s="103"/>
      <c r="C1017" s="149"/>
      <c r="D1017" s="150"/>
      <c r="E1017" s="77"/>
      <c r="F1017" s="78"/>
      <c r="G1017" s="22" t="str">
        <f t="shared" si="77"/>
        <v xml:space="preserve"> </v>
      </c>
      <c r="H1017" s="23" t="str">
        <f t="shared" si="78"/>
        <v xml:space="preserve"> </v>
      </c>
    </row>
    <row r="1018" spans="1:8" ht="16.5" thickBot="1">
      <c r="A1018" s="57" t="s">
        <v>1361</v>
      </c>
      <c r="B1018" s="151" t="s">
        <v>1362</v>
      </c>
      <c r="C1018" s="152" t="s">
        <v>3422</v>
      </c>
      <c r="D1018" s="153" t="s">
        <v>1363</v>
      </c>
      <c r="E1018" s="63">
        <v>4.3</v>
      </c>
      <c r="F1018" s="64">
        <v>2.84</v>
      </c>
      <c r="G1018" s="22">
        <f t="shared" si="77"/>
        <v>2.6128</v>
      </c>
      <c r="H1018" s="23">
        <f t="shared" si="78"/>
        <v>2.2719999999999998</v>
      </c>
    </row>
    <row r="1019" spans="1:8" ht="16.5" thickBot="1">
      <c r="A1019" s="57" t="s">
        <v>1364</v>
      </c>
      <c r="B1019" s="151" t="s">
        <v>1365</v>
      </c>
      <c r="C1019" s="152" t="s">
        <v>3423</v>
      </c>
      <c r="D1019" s="153" t="s">
        <v>1363</v>
      </c>
      <c r="E1019" s="63">
        <v>6.5</v>
      </c>
      <c r="F1019" s="64">
        <v>4.72</v>
      </c>
      <c r="G1019" s="22">
        <f t="shared" si="77"/>
        <v>4.3423999999999996</v>
      </c>
      <c r="H1019" s="23">
        <f t="shared" si="78"/>
        <v>3.7759999999999998</v>
      </c>
    </row>
    <row r="1020" spans="1:8" ht="16.5" thickBot="1">
      <c r="A1020" s="57" t="s">
        <v>1366</v>
      </c>
      <c r="B1020" s="151" t="s">
        <v>1367</v>
      </c>
      <c r="C1020" s="152" t="s">
        <v>3424</v>
      </c>
      <c r="D1020" s="153" t="s">
        <v>1363</v>
      </c>
      <c r="E1020" s="63">
        <v>9</v>
      </c>
      <c r="F1020" s="64">
        <v>6.57</v>
      </c>
      <c r="G1020" s="22">
        <f t="shared" si="77"/>
        <v>6.0444000000000004</v>
      </c>
      <c r="H1020" s="23">
        <f t="shared" si="78"/>
        <v>5.2560000000000002</v>
      </c>
    </row>
    <row r="1021" spans="1:8" ht="16.5" thickBot="1">
      <c r="A1021" s="57" t="s">
        <v>1368</v>
      </c>
      <c r="B1021" s="151" t="s">
        <v>1369</v>
      </c>
      <c r="C1021" s="152" t="s">
        <v>3425</v>
      </c>
      <c r="D1021" s="153" t="s">
        <v>1363</v>
      </c>
      <c r="E1021" s="63">
        <v>11.5</v>
      </c>
      <c r="F1021" s="64">
        <v>8.48</v>
      </c>
      <c r="G1021" s="22">
        <f t="shared" si="77"/>
        <v>7.8016000000000005</v>
      </c>
      <c r="H1021" s="23">
        <f t="shared" si="78"/>
        <v>6.7840000000000007</v>
      </c>
    </row>
    <row r="1022" spans="1:8" ht="15.75">
      <c r="A1022" s="57" t="s">
        <v>17</v>
      </c>
      <c r="B1022" s="67"/>
      <c r="C1022" s="68"/>
      <c r="D1022" s="69"/>
      <c r="E1022" s="70"/>
      <c r="F1022" s="71"/>
      <c r="G1022" s="22" t="str">
        <f t="shared" si="77"/>
        <v xml:space="preserve"> </v>
      </c>
      <c r="H1022" s="23" t="str">
        <f t="shared" si="78"/>
        <v xml:space="preserve"> </v>
      </c>
    </row>
    <row r="1023" spans="1:8">
      <c r="A1023" s="20" t="s">
        <v>1370</v>
      </c>
      <c r="B1023" s="36"/>
      <c r="C1023" s="154"/>
      <c r="D1023" s="72"/>
      <c r="E1023" s="55"/>
      <c r="F1023" s="73"/>
      <c r="G1023" s="22" t="str">
        <f t="shared" si="77"/>
        <v xml:space="preserve"> </v>
      </c>
      <c r="H1023" s="23" t="str">
        <f t="shared" si="78"/>
        <v xml:space="preserve"> </v>
      </c>
    </row>
    <row r="1024" spans="1:8" ht="15.75">
      <c r="A1024" s="57" t="s">
        <v>17</v>
      </c>
      <c r="B1024" s="103"/>
      <c r="C1024" s="84"/>
      <c r="D1024" s="155"/>
      <c r="E1024" s="77"/>
      <c r="F1024" s="78"/>
      <c r="G1024" s="22" t="str">
        <f t="shared" si="77"/>
        <v xml:space="preserve"> </v>
      </c>
      <c r="H1024" s="23" t="str">
        <f t="shared" si="78"/>
        <v xml:space="preserve"> </v>
      </c>
    </row>
    <row r="1025" spans="1:11" ht="15.75">
      <c r="A1025" s="57" t="s">
        <v>1371</v>
      </c>
      <c r="B1025" s="62" t="s">
        <v>1372</v>
      </c>
      <c r="C1025" s="65" t="s">
        <v>1373</v>
      </c>
      <c r="D1025" s="66"/>
      <c r="E1025" s="63">
        <v>6.3</v>
      </c>
      <c r="F1025" s="64">
        <v>1.3</v>
      </c>
      <c r="G1025" s="22">
        <f t="shared" si="77"/>
        <v>1.1960000000000002</v>
      </c>
      <c r="H1025" s="23">
        <f t="shared" si="78"/>
        <v>1.04</v>
      </c>
    </row>
    <row r="1026" spans="1:11" ht="15.75">
      <c r="A1026" s="57" t="s">
        <v>1374</v>
      </c>
      <c r="B1026" s="62" t="s">
        <v>1372</v>
      </c>
      <c r="C1026" s="65" t="s">
        <v>1375</v>
      </c>
      <c r="D1026" s="66"/>
      <c r="E1026" s="63">
        <v>12.6</v>
      </c>
      <c r="F1026" s="64">
        <v>2.2799999999999998</v>
      </c>
      <c r="G1026" s="22">
        <f t="shared" si="77"/>
        <v>2.0975999999999999</v>
      </c>
      <c r="H1026" s="23">
        <f t="shared" si="78"/>
        <v>1.8239999999999998</v>
      </c>
    </row>
    <row r="1027" spans="1:11" ht="15.75">
      <c r="A1027" s="57" t="s">
        <v>1376</v>
      </c>
      <c r="B1027" s="62" t="s">
        <v>1372</v>
      </c>
      <c r="C1027" s="65" t="s">
        <v>554</v>
      </c>
      <c r="D1027" s="66"/>
      <c r="E1027" s="63">
        <v>19.5</v>
      </c>
      <c r="F1027" s="64">
        <v>3.28</v>
      </c>
      <c r="G1027" s="22">
        <f t="shared" si="77"/>
        <v>3.0175999999999998</v>
      </c>
      <c r="H1027" s="23">
        <f t="shared" si="78"/>
        <v>2.6240000000000001</v>
      </c>
    </row>
    <row r="1028" spans="1:11" ht="15.75">
      <c r="A1028" s="57" t="s">
        <v>1377</v>
      </c>
      <c r="B1028" s="62" t="s">
        <v>1372</v>
      </c>
      <c r="C1028" s="65" t="s">
        <v>1378</v>
      </c>
      <c r="D1028" s="66"/>
      <c r="E1028" s="63">
        <v>25.5</v>
      </c>
      <c r="F1028" s="64">
        <v>4.26</v>
      </c>
      <c r="G1028" s="22">
        <f t="shared" si="77"/>
        <v>3.9192</v>
      </c>
      <c r="H1028" s="23">
        <f t="shared" si="78"/>
        <v>3.4079999999999999</v>
      </c>
    </row>
    <row r="1029" spans="1:11" ht="15.75">
      <c r="A1029" s="57" t="s">
        <v>1379</v>
      </c>
      <c r="B1029" s="62" t="s">
        <v>1372</v>
      </c>
      <c r="C1029" s="65" t="s">
        <v>1380</v>
      </c>
      <c r="D1029" s="66"/>
      <c r="E1029" s="63">
        <v>31.8</v>
      </c>
      <c r="F1029" s="64">
        <v>5.25</v>
      </c>
      <c r="G1029" s="22">
        <f t="shared" si="77"/>
        <v>4.83</v>
      </c>
      <c r="H1029" s="23">
        <f t="shared" si="78"/>
        <v>4.2</v>
      </c>
    </row>
    <row r="1030" spans="1:11" ht="15.75">
      <c r="A1030" s="57" t="s">
        <v>1381</v>
      </c>
      <c r="B1030" s="62" t="s">
        <v>1372</v>
      </c>
      <c r="C1030" s="65" t="s">
        <v>1382</v>
      </c>
      <c r="D1030" s="66"/>
      <c r="E1030" s="63">
        <v>40</v>
      </c>
      <c r="F1030" s="64">
        <v>6.25</v>
      </c>
      <c r="G1030" s="22">
        <f t="shared" ref="G1030:G1093" si="81">IF(ISBLANK(F1030)," ",F1030*$G$3)</f>
        <v>5.75</v>
      </c>
      <c r="H1030" s="23">
        <f t="shared" ref="H1030:H1093" si="82">IF(ISBLANK(F1030)," ",F1030*$H$3)</f>
        <v>5</v>
      </c>
    </row>
    <row r="1031" spans="1:11" ht="15.75">
      <c r="A1031" s="57" t="s">
        <v>17</v>
      </c>
      <c r="B1031" s="67"/>
      <c r="C1031" s="68"/>
      <c r="D1031" s="69"/>
      <c r="E1031" s="70"/>
      <c r="F1031" s="71"/>
      <c r="G1031" s="22" t="str">
        <f t="shared" si="81"/>
        <v xml:space="preserve"> </v>
      </c>
      <c r="H1031" s="23" t="str">
        <f t="shared" si="82"/>
        <v xml:space="preserve"> </v>
      </c>
    </row>
    <row r="1032" spans="1:11">
      <c r="A1032" s="20" t="s">
        <v>428</v>
      </c>
      <c r="B1032" s="134"/>
      <c r="C1032" s="53" t="s">
        <v>8</v>
      </c>
      <c r="D1032" s="72" t="s">
        <v>9</v>
      </c>
      <c r="E1032" s="92"/>
      <c r="F1032" s="73"/>
      <c r="G1032" s="22" t="str">
        <f t="shared" si="81"/>
        <v xml:space="preserve"> </v>
      </c>
      <c r="H1032" s="23" t="str">
        <f t="shared" si="82"/>
        <v xml:space="preserve"> </v>
      </c>
    </row>
    <row r="1033" spans="1:11" ht="15.75">
      <c r="A1033" s="57" t="s">
        <v>17</v>
      </c>
      <c r="B1033" s="103"/>
      <c r="C1033" s="84"/>
      <c r="D1033" s="155"/>
      <c r="E1033" s="93"/>
      <c r="F1033" s="78"/>
      <c r="G1033" s="22" t="str">
        <f t="shared" si="81"/>
        <v xml:space="preserve"> </v>
      </c>
      <c r="H1033" s="23" t="str">
        <f t="shared" si="82"/>
        <v xml:space="preserve"> </v>
      </c>
    </row>
    <row r="1034" spans="1:11" ht="15.75">
      <c r="A1034" s="57" t="s">
        <v>1383</v>
      </c>
      <c r="B1034" s="62" t="s">
        <v>2687</v>
      </c>
      <c r="C1034" s="24" t="str">
        <f>IF((MOD(I1034,1)&gt;0),_xlfn.CONCAT("Length - ",TEXT(I1034,"# ?/?''")),_xlfn.CONCAT("Length - ",TEXT(I1034,"#''")))</f>
        <v>Length - 15 1/2''</v>
      </c>
      <c r="D1034" s="24" t="str">
        <f>_xlfn.CONCAT(K1034,"H")</f>
        <v>31H</v>
      </c>
      <c r="E1034" s="63">
        <v>43.3</v>
      </c>
      <c r="F1034" s="64">
        <v>11.03</v>
      </c>
      <c r="G1034" s="22">
        <f t="shared" si="81"/>
        <v>10.147600000000001</v>
      </c>
      <c r="H1034" s="23">
        <f t="shared" si="82"/>
        <v>8.8239999999999998</v>
      </c>
      <c r="I1034" s="65">
        <v>15.5</v>
      </c>
      <c r="K1034" s="66">
        <v>31</v>
      </c>
    </row>
    <row r="1035" spans="1:11" ht="15.75">
      <c r="A1035" s="57" t="s">
        <v>1384</v>
      </c>
      <c r="B1035" s="62" t="s">
        <v>2687</v>
      </c>
      <c r="C1035" s="24" t="str">
        <f>IF((MOD(I1035,1)&gt;0),_xlfn.CONCAT("Length - ",TEXT(I1035,"# ?/?''")),_xlfn.CONCAT("Length - ",TEXT(I1035,"#''")))</f>
        <v>Length - 18 1/2''</v>
      </c>
      <c r="D1035" s="24" t="str">
        <f>_xlfn.CONCAT(K1035,"H")</f>
        <v>37H</v>
      </c>
      <c r="E1035" s="63">
        <v>69</v>
      </c>
      <c r="F1035" s="64">
        <v>13.43</v>
      </c>
      <c r="G1035" s="22">
        <f t="shared" si="81"/>
        <v>12.355600000000001</v>
      </c>
      <c r="H1035" s="23">
        <f t="shared" si="82"/>
        <v>10.744</v>
      </c>
      <c r="I1035" s="65">
        <v>18.5</v>
      </c>
      <c r="K1035" s="66">
        <v>37</v>
      </c>
    </row>
    <row r="1036" spans="1:11" ht="15.75">
      <c r="A1036" s="57" t="s">
        <v>1385</v>
      </c>
      <c r="B1036" s="62" t="s">
        <v>2687</v>
      </c>
      <c r="C1036" s="24" t="str">
        <f>IF((MOD(I1036,1)&gt;0),_xlfn.CONCAT("Length - ",TEXT(I1036,"# ?/?''")),_xlfn.CONCAT("Length - ",TEXT(I1036,"#''")))</f>
        <v>Length - 24 1/2''</v>
      </c>
      <c r="D1036" s="24" t="str">
        <f>_xlfn.CONCAT(K1036,"H")</f>
        <v>49H</v>
      </c>
      <c r="E1036" s="63">
        <v>72.7</v>
      </c>
      <c r="F1036" s="64">
        <v>17.82</v>
      </c>
      <c r="G1036" s="22">
        <f t="shared" si="81"/>
        <v>16.394400000000001</v>
      </c>
      <c r="H1036" s="23">
        <f t="shared" si="82"/>
        <v>14.256</v>
      </c>
      <c r="I1036" s="65">
        <v>24.5</v>
      </c>
      <c r="K1036" s="66">
        <v>49</v>
      </c>
    </row>
    <row r="1037" spans="1:11" ht="15.75">
      <c r="A1037" s="57" t="s">
        <v>1386</v>
      </c>
      <c r="B1037" s="62" t="s">
        <v>2687</v>
      </c>
      <c r="C1037" s="24" t="str">
        <f>IF((MOD(I1037,1)&gt;0),_xlfn.CONCAT("Length - ",TEXT(I1037,"# ?/?''")),_xlfn.CONCAT("Length - ",TEXT(I1037,"#''")))</f>
        <v>Length - 6 1/2''</v>
      </c>
      <c r="D1037" s="24" t="str">
        <f>_xlfn.CONCAT(K1037,"H")</f>
        <v>13H</v>
      </c>
      <c r="E1037" s="63">
        <v>23</v>
      </c>
      <c r="F1037" s="64">
        <v>4.66</v>
      </c>
      <c r="G1037" s="22">
        <f t="shared" si="81"/>
        <v>4.2872000000000003</v>
      </c>
      <c r="H1037" s="23">
        <f t="shared" si="82"/>
        <v>3.7280000000000002</v>
      </c>
      <c r="I1037" s="65">
        <v>6.5</v>
      </c>
      <c r="K1037" s="66">
        <v>13</v>
      </c>
    </row>
    <row r="1038" spans="1:11" ht="15.75">
      <c r="A1038" s="57" t="s">
        <v>17</v>
      </c>
      <c r="B1038" s="67"/>
      <c r="C1038" s="156"/>
      <c r="D1038" s="157"/>
      <c r="E1038" s="70"/>
      <c r="F1038" s="71"/>
      <c r="G1038" s="22" t="str">
        <f t="shared" si="81"/>
        <v xml:space="preserve"> </v>
      </c>
      <c r="H1038" s="23" t="str">
        <f t="shared" si="82"/>
        <v xml:space="preserve"> </v>
      </c>
    </row>
    <row r="1039" spans="1:11">
      <c r="A1039" s="20" t="s">
        <v>450</v>
      </c>
      <c r="B1039" s="134"/>
      <c r="C1039" s="53" t="s">
        <v>8</v>
      </c>
      <c r="D1039" s="72" t="s">
        <v>9</v>
      </c>
      <c r="E1039" s="55"/>
      <c r="F1039" s="73"/>
      <c r="G1039" s="22" t="str">
        <f t="shared" si="81"/>
        <v xml:space="preserve"> </v>
      </c>
      <c r="H1039" s="23" t="str">
        <f t="shared" si="82"/>
        <v xml:space="preserve"> </v>
      </c>
    </row>
    <row r="1040" spans="1:11" ht="15.75">
      <c r="A1040" s="57" t="s">
        <v>17</v>
      </c>
      <c r="B1040" s="103"/>
      <c r="C1040" s="75"/>
      <c r="D1040" s="76"/>
      <c r="E1040" s="77"/>
      <c r="F1040" s="78"/>
      <c r="G1040" s="22" t="str">
        <f t="shared" si="81"/>
        <v xml:space="preserve"> </v>
      </c>
      <c r="H1040" s="23" t="str">
        <f t="shared" si="82"/>
        <v xml:space="preserve"> </v>
      </c>
    </row>
    <row r="1041" spans="1:11" ht="15.75">
      <c r="A1041" s="57" t="s">
        <v>1387</v>
      </c>
      <c r="B1041" s="62" t="s">
        <v>2688</v>
      </c>
      <c r="C1041" s="24" t="str">
        <f t="shared" ref="C1041:C1049" si="83">IF((MOD(I1041,1)&gt;0),_xlfn.CONCAT("Length - ",TEXT(I1041,"# ?/?''")),_xlfn.CONCAT("Length - ",TEXT(I1041,"#''")))</f>
        <v>Length - 3 1/2''</v>
      </c>
      <c r="D1041" s="24" t="str">
        <f t="shared" ref="D1041:D1049" si="84">_xlfn.CONCAT(K1041,"H")</f>
        <v>7H</v>
      </c>
      <c r="E1041" s="63">
        <v>8.4</v>
      </c>
      <c r="F1041" s="64">
        <v>2.98</v>
      </c>
      <c r="G1041" s="22">
        <f t="shared" si="81"/>
        <v>2.7416</v>
      </c>
      <c r="H1041" s="23">
        <f t="shared" si="82"/>
        <v>2.3839999999999999</v>
      </c>
      <c r="I1041" s="65">
        <v>3.5</v>
      </c>
      <c r="K1041" s="66">
        <v>7</v>
      </c>
    </row>
    <row r="1042" spans="1:11" ht="15.75">
      <c r="A1042" s="57" t="s">
        <v>1388</v>
      </c>
      <c r="B1042" s="62" t="s">
        <v>2688</v>
      </c>
      <c r="C1042" s="24" t="str">
        <f t="shared" si="83"/>
        <v>Length - 2 1/2''</v>
      </c>
      <c r="D1042" s="24" t="str">
        <f t="shared" si="84"/>
        <v>5H</v>
      </c>
      <c r="E1042" s="63">
        <v>5.7</v>
      </c>
      <c r="F1042" s="64">
        <v>2.82</v>
      </c>
      <c r="G1042" s="22">
        <f t="shared" si="81"/>
        <v>2.5943999999999998</v>
      </c>
      <c r="H1042" s="23">
        <f t="shared" si="82"/>
        <v>2.2559999999999998</v>
      </c>
      <c r="I1042" s="65">
        <v>2.5</v>
      </c>
      <c r="K1042" s="66">
        <v>5</v>
      </c>
    </row>
    <row r="1043" spans="1:11" ht="15.75">
      <c r="A1043" s="57" t="s">
        <v>1389</v>
      </c>
      <c r="B1043" s="62" t="s">
        <v>2688</v>
      </c>
      <c r="C1043" s="24" t="str">
        <f t="shared" si="83"/>
        <v>Length - 9 1/2''</v>
      </c>
      <c r="D1043" s="24" t="str">
        <f t="shared" si="84"/>
        <v>19H</v>
      </c>
      <c r="E1043" s="63">
        <v>22</v>
      </c>
      <c r="F1043" s="64">
        <v>6</v>
      </c>
      <c r="G1043" s="22">
        <f t="shared" si="81"/>
        <v>5.5200000000000005</v>
      </c>
      <c r="H1043" s="23">
        <f t="shared" si="82"/>
        <v>4.8000000000000007</v>
      </c>
      <c r="I1043" s="65">
        <v>9.5</v>
      </c>
      <c r="K1043" s="66">
        <v>19</v>
      </c>
    </row>
    <row r="1044" spans="1:11" ht="15.75">
      <c r="A1044" s="57" t="s">
        <v>1390</v>
      </c>
      <c r="B1044" s="62" t="s">
        <v>2688</v>
      </c>
      <c r="C1044" s="24" t="str">
        <f t="shared" si="83"/>
        <v>Length - 7 1/2''</v>
      </c>
      <c r="D1044" s="24" t="str">
        <f t="shared" si="84"/>
        <v>15H</v>
      </c>
      <c r="E1044" s="63">
        <v>19</v>
      </c>
      <c r="F1044" s="64">
        <v>5.41</v>
      </c>
      <c r="G1044" s="22">
        <f t="shared" si="81"/>
        <v>4.9772000000000007</v>
      </c>
      <c r="H1044" s="23">
        <f t="shared" si="82"/>
        <v>4.3280000000000003</v>
      </c>
      <c r="I1044" s="65">
        <v>7.5</v>
      </c>
      <c r="K1044" s="66">
        <v>15</v>
      </c>
    </row>
    <row r="1045" spans="1:11" ht="15.75">
      <c r="A1045" s="57" t="s">
        <v>1391</v>
      </c>
      <c r="B1045" s="62" t="s">
        <v>2688</v>
      </c>
      <c r="C1045" s="24" t="str">
        <f t="shared" si="83"/>
        <v>Length - 15 1/2''</v>
      </c>
      <c r="D1045" s="24" t="str">
        <f t="shared" si="84"/>
        <v>31H</v>
      </c>
      <c r="E1045" s="63">
        <v>36.1</v>
      </c>
      <c r="F1045" s="64">
        <v>10.96</v>
      </c>
      <c r="G1045" s="22">
        <f t="shared" si="81"/>
        <v>10.083200000000001</v>
      </c>
      <c r="H1045" s="23">
        <f t="shared" si="82"/>
        <v>8.7680000000000007</v>
      </c>
      <c r="I1045" s="65">
        <v>15.5</v>
      </c>
      <c r="K1045" s="66">
        <v>31</v>
      </c>
    </row>
    <row r="1046" spans="1:11" ht="15.75">
      <c r="A1046" s="57" t="s">
        <v>1392</v>
      </c>
      <c r="B1046" s="62" t="s">
        <v>2688</v>
      </c>
      <c r="C1046" s="24" t="str">
        <f t="shared" si="83"/>
        <v>Length - 18 1/2''</v>
      </c>
      <c r="D1046" s="24" t="str">
        <f t="shared" si="84"/>
        <v>37H</v>
      </c>
      <c r="E1046" s="63">
        <v>43</v>
      </c>
      <c r="F1046" s="64">
        <v>13.2</v>
      </c>
      <c r="G1046" s="22">
        <f t="shared" si="81"/>
        <v>12.144</v>
      </c>
      <c r="H1046" s="23">
        <f t="shared" si="82"/>
        <v>10.56</v>
      </c>
      <c r="I1046" s="65">
        <v>18.5</v>
      </c>
      <c r="K1046" s="66">
        <v>37</v>
      </c>
    </row>
    <row r="1047" spans="1:11" ht="15.75">
      <c r="A1047" s="57" t="s">
        <v>1393</v>
      </c>
      <c r="B1047" s="62" t="s">
        <v>2688</v>
      </c>
      <c r="C1047" s="24" t="str">
        <f t="shared" si="83"/>
        <v>Length - 24 1/2''</v>
      </c>
      <c r="D1047" s="24" t="str">
        <f t="shared" si="84"/>
        <v>49H</v>
      </c>
      <c r="E1047" s="63">
        <v>65.5</v>
      </c>
      <c r="F1047" s="64">
        <v>17.75</v>
      </c>
      <c r="G1047" s="22">
        <f t="shared" si="81"/>
        <v>16.330000000000002</v>
      </c>
      <c r="H1047" s="23">
        <f t="shared" si="82"/>
        <v>14.200000000000001</v>
      </c>
      <c r="I1047" s="65">
        <v>24.5</v>
      </c>
      <c r="K1047" s="66">
        <v>49</v>
      </c>
    </row>
    <row r="1048" spans="1:11" ht="15.75">
      <c r="A1048" s="57" t="s">
        <v>1394</v>
      </c>
      <c r="B1048" s="62" t="s">
        <v>2688</v>
      </c>
      <c r="C1048" s="24" t="str">
        <f t="shared" si="83"/>
        <v>Length - 4 1/2''</v>
      </c>
      <c r="D1048" s="24" t="str">
        <f t="shared" si="84"/>
        <v>9H</v>
      </c>
      <c r="E1048" s="63">
        <v>10.8</v>
      </c>
      <c r="F1048" s="64">
        <v>3.48</v>
      </c>
      <c r="G1048" s="22">
        <f t="shared" si="81"/>
        <v>3.2016</v>
      </c>
      <c r="H1048" s="23">
        <f t="shared" si="82"/>
        <v>2.7840000000000003</v>
      </c>
      <c r="I1048" s="65">
        <v>4.5</v>
      </c>
      <c r="K1048" s="66">
        <v>9</v>
      </c>
    </row>
    <row r="1049" spans="1:11" ht="15.75">
      <c r="A1049" s="57" t="s">
        <v>1395</v>
      </c>
      <c r="B1049" s="62" t="s">
        <v>2688</v>
      </c>
      <c r="C1049" s="24" t="str">
        <f t="shared" si="83"/>
        <v>Length - 6 1/2''</v>
      </c>
      <c r="D1049" s="24" t="str">
        <f t="shared" si="84"/>
        <v>13H</v>
      </c>
      <c r="E1049" s="63">
        <v>16.8</v>
      </c>
      <c r="F1049" s="64">
        <v>4.6100000000000003</v>
      </c>
      <c r="G1049" s="22">
        <f t="shared" si="81"/>
        <v>4.2412000000000001</v>
      </c>
      <c r="H1049" s="23">
        <f t="shared" si="82"/>
        <v>3.6880000000000006</v>
      </c>
      <c r="I1049" s="65">
        <v>6.5</v>
      </c>
      <c r="K1049" s="66">
        <v>13</v>
      </c>
    </row>
    <row r="1050" spans="1:11" ht="15.75">
      <c r="A1050" s="57" t="s">
        <v>17</v>
      </c>
      <c r="B1050" s="67"/>
      <c r="C1050" s="68"/>
      <c r="D1050" s="69"/>
      <c r="E1050" s="70"/>
      <c r="F1050" s="71"/>
      <c r="G1050" s="22" t="str">
        <f t="shared" si="81"/>
        <v xml:space="preserve"> </v>
      </c>
      <c r="H1050" s="23" t="str">
        <f t="shared" si="82"/>
        <v xml:space="preserve"> </v>
      </c>
    </row>
    <row r="1051" spans="1:11">
      <c r="A1051" s="20" t="s">
        <v>1396</v>
      </c>
      <c r="B1051" s="36"/>
      <c r="C1051" s="154"/>
      <c r="D1051" s="72"/>
      <c r="E1051" s="55"/>
      <c r="F1051" s="73"/>
      <c r="G1051" s="22" t="str">
        <f t="shared" si="81"/>
        <v xml:space="preserve"> </v>
      </c>
      <c r="H1051" s="23" t="str">
        <f t="shared" si="82"/>
        <v xml:space="preserve"> </v>
      </c>
    </row>
    <row r="1052" spans="1:11" ht="15.75">
      <c r="A1052" s="57" t="s">
        <v>17</v>
      </c>
      <c r="B1052" s="158"/>
      <c r="C1052" s="75"/>
      <c r="D1052" s="76"/>
      <c r="E1052" s="77"/>
      <c r="F1052" s="78"/>
      <c r="G1052" s="22" t="str">
        <f t="shared" si="81"/>
        <v xml:space="preserve"> </v>
      </c>
      <c r="H1052" s="23" t="str">
        <f t="shared" si="82"/>
        <v xml:space="preserve"> </v>
      </c>
    </row>
    <row r="1053" spans="1:11" ht="15.75">
      <c r="A1053" s="57" t="s">
        <v>1397</v>
      </c>
      <c r="B1053" s="62" t="s">
        <v>2689</v>
      </c>
      <c r="C1053" s="24" t="str">
        <f>IF((MOD(I1053,1)&gt;0),_xlfn.CONCAT("Length - ",TEXT(I1053,"# ?/?''")),_xlfn.CONCAT("Length - ",TEXT(I1053,"#''")))</f>
        <v>Length - 12 1/2''</v>
      </c>
      <c r="D1053" s="24" t="str">
        <f>_xlfn.CONCAT(K1053,"H")</f>
        <v>25H</v>
      </c>
      <c r="E1053" s="63">
        <v>12.62</v>
      </c>
      <c r="F1053" s="64">
        <v>7.69</v>
      </c>
      <c r="G1053" s="22">
        <f t="shared" si="81"/>
        <v>7.0748000000000006</v>
      </c>
      <c r="H1053" s="23">
        <f t="shared" si="82"/>
        <v>6.152000000000001</v>
      </c>
      <c r="I1053" s="65">
        <v>12.5</v>
      </c>
      <c r="K1053" s="66">
        <v>25</v>
      </c>
    </row>
    <row r="1054" spans="1:11" ht="15.75">
      <c r="A1054" s="57" t="s">
        <v>1398</v>
      </c>
      <c r="B1054" s="62" t="s">
        <v>2689</v>
      </c>
      <c r="C1054" s="24" t="str">
        <f>IF((MOD(I1054,1)&gt;0),_xlfn.CONCAT("Length - ",TEXT(I1054,"# ?/?''")),_xlfn.CONCAT("Length - ",TEXT(I1054,"#''")))</f>
        <v>Length - 5 1/2''</v>
      </c>
      <c r="D1054" s="24" t="str">
        <f>_xlfn.CONCAT(K1054,"H")</f>
        <v>11H</v>
      </c>
      <c r="E1054" s="63">
        <v>5.0199999999999996</v>
      </c>
      <c r="F1054" s="64">
        <v>4.33</v>
      </c>
      <c r="G1054" s="22">
        <f t="shared" si="81"/>
        <v>3.9836</v>
      </c>
      <c r="H1054" s="23">
        <f t="shared" si="82"/>
        <v>3.4640000000000004</v>
      </c>
      <c r="I1054" s="65">
        <v>5.5</v>
      </c>
      <c r="K1054" s="66">
        <v>11</v>
      </c>
    </row>
    <row r="1055" spans="1:11" ht="15.75">
      <c r="A1055" s="57" t="s">
        <v>1399</v>
      </c>
      <c r="B1055" s="62" t="s">
        <v>2689</v>
      </c>
      <c r="C1055" s="24" t="str">
        <f>IF((MOD(I1055,1)&gt;0),_xlfn.CONCAT("Length - ",TEXT(I1055,"# ?/?''")),_xlfn.CONCAT("Length - ",TEXT(I1055,"#''")))</f>
        <v>Length - 2 1/2''</v>
      </c>
      <c r="D1055" s="24" t="str">
        <f>_xlfn.CONCAT(K1055,"H")</f>
        <v>5H</v>
      </c>
      <c r="E1055" s="89">
        <v>1.96</v>
      </c>
      <c r="F1055" s="90">
        <v>2.86</v>
      </c>
      <c r="G1055" s="22">
        <f t="shared" si="81"/>
        <v>2.6312000000000002</v>
      </c>
      <c r="H1055" s="23">
        <f t="shared" si="82"/>
        <v>2.2879999999999998</v>
      </c>
      <c r="I1055" s="87">
        <v>2.5</v>
      </c>
      <c r="K1055" s="159">
        <v>5</v>
      </c>
    </row>
    <row r="1056" spans="1:11" ht="15.75">
      <c r="A1056" s="57" t="s">
        <v>17</v>
      </c>
      <c r="C1056" s="26"/>
      <c r="D1056" s="27"/>
      <c r="E1056" s="25"/>
      <c r="F1056" s="113"/>
      <c r="G1056" s="22" t="str">
        <f t="shared" si="81"/>
        <v xml:space="preserve"> </v>
      </c>
      <c r="H1056" s="23" t="str">
        <f t="shared" si="82"/>
        <v xml:space="preserve"> </v>
      </c>
    </row>
    <row r="1057" spans="1:11" ht="15.75">
      <c r="A1057" s="57" t="s">
        <v>17</v>
      </c>
      <c r="C1057" s="26"/>
      <c r="D1057" s="27"/>
      <c r="E1057" s="25"/>
      <c r="F1057" s="113"/>
      <c r="G1057" s="22" t="str">
        <f t="shared" si="81"/>
        <v xml:space="preserve"> </v>
      </c>
      <c r="H1057" s="23" t="str">
        <f t="shared" si="82"/>
        <v xml:space="preserve"> </v>
      </c>
    </row>
    <row r="1058" spans="1:11" ht="15.75">
      <c r="A1058" s="57" t="s">
        <v>17</v>
      </c>
      <c r="C1058" s="26"/>
      <c r="D1058" s="27"/>
      <c r="E1058" s="25"/>
      <c r="F1058" s="113"/>
      <c r="G1058" s="22" t="str">
        <f t="shared" si="81"/>
        <v xml:space="preserve"> </v>
      </c>
      <c r="H1058" s="23" t="str">
        <f t="shared" si="82"/>
        <v xml:space="preserve"> </v>
      </c>
    </row>
    <row r="1059" spans="1:11" ht="15.75">
      <c r="A1059" s="57" t="s">
        <v>17</v>
      </c>
      <c r="C1059" s="26"/>
      <c r="D1059" s="27"/>
      <c r="E1059" s="25"/>
      <c r="F1059" s="113"/>
      <c r="G1059" s="22" t="str">
        <f t="shared" si="81"/>
        <v xml:space="preserve"> </v>
      </c>
      <c r="H1059" s="23" t="str">
        <f t="shared" si="82"/>
        <v xml:space="preserve"> </v>
      </c>
    </row>
    <row r="1060" spans="1:11" ht="15.75">
      <c r="A1060" s="57" t="s">
        <v>17</v>
      </c>
      <c r="C1060" s="26"/>
      <c r="D1060" s="27"/>
      <c r="E1060" s="25"/>
      <c r="F1060" s="113"/>
      <c r="G1060" s="22" t="str">
        <f t="shared" si="81"/>
        <v xml:space="preserve"> </v>
      </c>
      <c r="H1060" s="23" t="str">
        <f t="shared" si="82"/>
        <v xml:space="preserve"> </v>
      </c>
    </row>
    <row r="1061" spans="1:11">
      <c r="A1061" s="20" t="s">
        <v>456</v>
      </c>
      <c r="B1061" s="134"/>
      <c r="C1061" s="53" t="s">
        <v>8</v>
      </c>
      <c r="D1061" s="72" t="s">
        <v>9</v>
      </c>
      <c r="E1061" s="55"/>
      <c r="F1061" s="73"/>
      <c r="G1061" s="22" t="str">
        <f t="shared" si="81"/>
        <v xml:space="preserve"> </v>
      </c>
      <c r="H1061" s="23" t="str">
        <f t="shared" si="82"/>
        <v xml:space="preserve"> </v>
      </c>
    </row>
    <row r="1062" spans="1:11" ht="15.75">
      <c r="A1062" s="57" t="s">
        <v>17</v>
      </c>
      <c r="B1062" s="103"/>
      <c r="C1062" s="84"/>
      <c r="D1062" s="155"/>
      <c r="E1062" s="77"/>
      <c r="F1062" s="78"/>
      <c r="G1062" s="22" t="str">
        <f t="shared" si="81"/>
        <v xml:space="preserve"> </v>
      </c>
      <c r="H1062" s="23" t="str">
        <f t="shared" si="82"/>
        <v xml:space="preserve"> </v>
      </c>
    </row>
    <row r="1063" spans="1:11" ht="15.75">
      <c r="A1063" s="57" t="s">
        <v>1400</v>
      </c>
      <c r="B1063" s="62" t="s">
        <v>458</v>
      </c>
      <c r="C1063" s="24" t="str">
        <f t="shared" ref="C1063:C1071" si="85">IF((MOD(I1063,1)&gt;0),_xlfn.CONCAT("Length - ",TEXT(I1063,"# ?/?''")),_xlfn.CONCAT("Length - ",TEXT(I1063,"#''")))</f>
        <v>Length - 4''</v>
      </c>
      <c r="D1063" s="24" t="str">
        <f t="shared" ref="D1063:D1070" si="86">_xlfn.CONCAT(K1063,"H")</f>
        <v>8H</v>
      </c>
      <c r="E1063" s="63">
        <v>14.9</v>
      </c>
      <c r="F1063" s="64">
        <v>2.37</v>
      </c>
      <c r="G1063" s="22">
        <f t="shared" si="81"/>
        <v>2.1804000000000001</v>
      </c>
      <c r="H1063" s="23">
        <f t="shared" si="82"/>
        <v>1.8960000000000001</v>
      </c>
      <c r="I1063" s="65">
        <v>4</v>
      </c>
      <c r="K1063" s="66">
        <v>8</v>
      </c>
    </row>
    <row r="1064" spans="1:11" ht="15.75">
      <c r="A1064" s="57" t="s">
        <v>1401</v>
      </c>
      <c r="B1064" s="62" t="s">
        <v>458</v>
      </c>
      <c r="C1064" s="24" t="str">
        <f t="shared" si="85"/>
        <v>Length - 6 1/2''</v>
      </c>
      <c r="D1064" s="24" t="str">
        <f t="shared" si="86"/>
        <v>13H</v>
      </c>
      <c r="E1064" s="63">
        <v>25</v>
      </c>
      <c r="F1064" s="64">
        <v>2.86</v>
      </c>
      <c r="G1064" s="22">
        <f t="shared" si="81"/>
        <v>2.6312000000000002</v>
      </c>
      <c r="H1064" s="23">
        <f t="shared" si="82"/>
        <v>2.2879999999999998</v>
      </c>
      <c r="I1064" s="65">
        <v>6.5</v>
      </c>
      <c r="K1064" s="66">
        <v>13</v>
      </c>
    </row>
    <row r="1065" spans="1:11" ht="15.75">
      <c r="A1065" s="57" t="s">
        <v>1402</v>
      </c>
      <c r="B1065" s="62" t="s">
        <v>458</v>
      </c>
      <c r="C1065" s="24" t="str">
        <f t="shared" si="85"/>
        <v>Length - 8 1/2''</v>
      </c>
      <c r="D1065" s="24" t="str">
        <f t="shared" si="86"/>
        <v>17H</v>
      </c>
      <c r="E1065" s="63">
        <v>32.5</v>
      </c>
      <c r="F1065" s="64">
        <v>3.13</v>
      </c>
      <c r="G1065" s="22">
        <f t="shared" si="81"/>
        <v>2.8795999999999999</v>
      </c>
      <c r="H1065" s="23">
        <f t="shared" si="82"/>
        <v>2.504</v>
      </c>
      <c r="I1065" s="65">
        <v>8.5</v>
      </c>
      <c r="K1065" s="66">
        <v>17</v>
      </c>
    </row>
    <row r="1066" spans="1:11" ht="15.75">
      <c r="A1066" s="57" t="s">
        <v>1403</v>
      </c>
      <c r="B1066" s="62" t="s">
        <v>458</v>
      </c>
      <c r="C1066" s="24" t="str">
        <f t="shared" si="85"/>
        <v>Length - 10 1/2''</v>
      </c>
      <c r="D1066" s="24" t="str">
        <f t="shared" si="86"/>
        <v>21H</v>
      </c>
      <c r="E1066" s="63">
        <v>42.4</v>
      </c>
      <c r="F1066" s="64">
        <v>3.49</v>
      </c>
      <c r="G1066" s="22">
        <f t="shared" si="81"/>
        <v>3.2108000000000003</v>
      </c>
      <c r="H1066" s="23">
        <f t="shared" si="82"/>
        <v>2.7920000000000003</v>
      </c>
      <c r="I1066" s="65">
        <v>10.5</v>
      </c>
      <c r="K1066" s="66">
        <v>21</v>
      </c>
    </row>
    <row r="1067" spans="1:11" ht="15.75">
      <c r="A1067" s="57" t="s">
        <v>1404</v>
      </c>
      <c r="B1067" s="62" t="s">
        <v>458</v>
      </c>
      <c r="C1067" s="24" t="str">
        <f t="shared" si="85"/>
        <v>Length - 15 1/2''</v>
      </c>
      <c r="D1067" s="24" t="str">
        <f t="shared" si="86"/>
        <v>31H</v>
      </c>
      <c r="E1067" s="63">
        <v>64.599999999999994</v>
      </c>
      <c r="F1067" s="64">
        <v>7.96</v>
      </c>
      <c r="G1067" s="22">
        <f t="shared" si="81"/>
        <v>7.3231999999999999</v>
      </c>
      <c r="H1067" s="23">
        <f t="shared" si="82"/>
        <v>6.3680000000000003</v>
      </c>
      <c r="I1067" s="65">
        <v>15.5</v>
      </c>
      <c r="K1067" s="66">
        <v>31</v>
      </c>
    </row>
    <row r="1068" spans="1:11" ht="15.75">
      <c r="A1068" s="57" t="s">
        <v>1405</v>
      </c>
      <c r="B1068" s="62" t="s">
        <v>458</v>
      </c>
      <c r="C1068" s="24" t="str">
        <f t="shared" si="85"/>
        <v>Length - 18 1/2''</v>
      </c>
      <c r="D1068" s="24" t="str">
        <f t="shared" si="86"/>
        <v>37H</v>
      </c>
      <c r="E1068" s="63">
        <v>70.400000000000006</v>
      </c>
      <c r="F1068" s="64">
        <v>9.9600000000000009</v>
      </c>
      <c r="G1068" s="22">
        <f t="shared" si="81"/>
        <v>9.1632000000000016</v>
      </c>
      <c r="H1068" s="23">
        <f t="shared" si="82"/>
        <v>7.9680000000000009</v>
      </c>
      <c r="I1068" s="65">
        <v>18.5</v>
      </c>
      <c r="K1068" s="66">
        <v>37</v>
      </c>
    </row>
    <row r="1069" spans="1:11" ht="15.75">
      <c r="A1069" s="57" t="s">
        <v>1406</v>
      </c>
      <c r="B1069" s="62" t="s">
        <v>458</v>
      </c>
      <c r="C1069" s="24" t="str">
        <f t="shared" si="85"/>
        <v>Length - 24 1/2''</v>
      </c>
      <c r="D1069" s="24" t="str">
        <f t="shared" si="86"/>
        <v>49H</v>
      </c>
      <c r="E1069" s="63">
        <v>93.7</v>
      </c>
      <c r="F1069" s="64">
        <v>11.29</v>
      </c>
      <c r="G1069" s="22">
        <f t="shared" si="81"/>
        <v>10.386799999999999</v>
      </c>
      <c r="H1069" s="23">
        <f t="shared" si="82"/>
        <v>9.032</v>
      </c>
      <c r="I1069" s="65">
        <v>24.5</v>
      </c>
      <c r="K1069" s="66">
        <v>49</v>
      </c>
    </row>
    <row r="1070" spans="1:11" ht="15.75">
      <c r="A1070" s="57" t="s">
        <v>1407</v>
      </c>
      <c r="B1070" s="62" t="s">
        <v>458</v>
      </c>
      <c r="C1070" s="24" t="str">
        <f t="shared" si="85"/>
        <v>Length - 36 1/2''</v>
      </c>
      <c r="D1070" s="24" t="str">
        <f t="shared" si="86"/>
        <v>73H</v>
      </c>
      <c r="E1070" s="63">
        <v>152.1</v>
      </c>
      <c r="F1070" s="64">
        <v>17.45</v>
      </c>
      <c r="G1070" s="22">
        <f t="shared" si="81"/>
        <v>16.053999999999998</v>
      </c>
      <c r="H1070" s="23">
        <f t="shared" si="82"/>
        <v>13.96</v>
      </c>
      <c r="I1070" s="65">
        <v>36.5</v>
      </c>
      <c r="K1070" s="66">
        <v>73</v>
      </c>
    </row>
    <row r="1071" spans="1:11" ht="15.75">
      <c r="A1071" s="57" t="s">
        <v>1408</v>
      </c>
      <c r="B1071" s="62" t="s">
        <v>1409</v>
      </c>
      <c r="C1071" s="24" t="str">
        <f t="shared" si="85"/>
        <v>Length - 1''</v>
      </c>
      <c r="D1071" s="66" t="s">
        <v>935</v>
      </c>
      <c r="E1071" s="63">
        <v>3.85</v>
      </c>
      <c r="F1071" s="64">
        <v>1.1499999999999999</v>
      </c>
      <c r="G1071" s="22">
        <f t="shared" si="81"/>
        <v>1.0580000000000001</v>
      </c>
      <c r="H1071" s="23">
        <f t="shared" si="82"/>
        <v>0.91999999999999993</v>
      </c>
      <c r="I1071" s="65">
        <v>1</v>
      </c>
    </row>
    <row r="1072" spans="1:11" ht="15.75">
      <c r="A1072" s="57" t="s">
        <v>17</v>
      </c>
      <c r="B1072" s="67"/>
      <c r="C1072" s="68"/>
      <c r="D1072" s="69"/>
      <c r="E1072" s="70"/>
      <c r="F1072" s="71"/>
      <c r="G1072" s="22" t="str">
        <f t="shared" si="81"/>
        <v xml:space="preserve"> </v>
      </c>
      <c r="H1072" s="23" t="str">
        <f t="shared" si="82"/>
        <v xml:space="preserve"> </v>
      </c>
    </row>
    <row r="1073" spans="1:11">
      <c r="A1073" s="20" t="s">
        <v>1410</v>
      </c>
      <c r="B1073" s="134"/>
      <c r="C1073" s="53" t="s">
        <v>8</v>
      </c>
      <c r="D1073" s="72" t="s">
        <v>9</v>
      </c>
      <c r="E1073" s="55"/>
      <c r="F1073" s="73"/>
      <c r="G1073" s="22" t="str">
        <f t="shared" si="81"/>
        <v xml:space="preserve"> </v>
      </c>
      <c r="H1073" s="23" t="str">
        <f t="shared" si="82"/>
        <v xml:space="preserve"> </v>
      </c>
    </row>
    <row r="1074" spans="1:11" ht="15.75">
      <c r="A1074" s="57" t="s">
        <v>17</v>
      </c>
      <c r="B1074" s="103"/>
      <c r="C1074" s="84"/>
      <c r="D1074" s="155"/>
      <c r="E1074" s="77"/>
      <c r="F1074" s="78"/>
      <c r="G1074" s="22" t="str">
        <f t="shared" si="81"/>
        <v xml:space="preserve"> </v>
      </c>
      <c r="H1074" s="23" t="str">
        <f t="shared" si="82"/>
        <v xml:space="preserve"> </v>
      </c>
    </row>
    <row r="1075" spans="1:11" ht="15.75">
      <c r="A1075" s="57" t="s">
        <v>1411</v>
      </c>
      <c r="B1075" s="62" t="s">
        <v>458</v>
      </c>
      <c r="C1075" s="24" t="str">
        <f t="shared" ref="C1075:C1090" si="87">IF((MOD(I1075,1)&gt;0),_xlfn.CONCAT("Length - ",TEXT(I1075,"# ?/?''")),_xlfn.CONCAT("Length - ",TEXT(I1075,"#''")))</f>
        <v>Length - 36 1/2''</v>
      </c>
      <c r="D1075" s="24" t="str">
        <f t="shared" ref="D1075:D1090" si="88">_xlfn.CONCAT(K1075,"H")</f>
        <v>73H</v>
      </c>
      <c r="E1075" s="63">
        <v>133</v>
      </c>
      <c r="F1075" s="64">
        <v>22.49</v>
      </c>
      <c r="G1075" s="22">
        <f t="shared" si="81"/>
        <v>20.690799999999999</v>
      </c>
      <c r="H1075" s="23">
        <f t="shared" si="82"/>
        <v>17.992000000000001</v>
      </c>
      <c r="I1075" s="65">
        <v>36.5</v>
      </c>
      <c r="K1075" s="66">
        <v>73</v>
      </c>
    </row>
    <row r="1076" spans="1:11" ht="15.75">
      <c r="A1076" s="57" t="s">
        <v>1412</v>
      </c>
      <c r="B1076" s="130" t="s">
        <v>458</v>
      </c>
      <c r="C1076" s="24" t="str">
        <f t="shared" si="87"/>
        <v>Length - 24 1/2''</v>
      </c>
      <c r="D1076" s="24" t="str">
        <f t="shared" si="88"/>
        <v>49H</v>
      </c>
      <c r="E1076" s="63">
        <v>92</v>
      </c>
      <c r="F1076" s="64">
        <v>14.61</v>
      </c>
      <c r="G1076" s="22">
        <f t="shared" si="81"/>
        <v>13.4412</v>
      </c>
      <c r="H1076" s="23">
        <f t="shared" si="82"/>
        <v>11.688000000000001</v>
      </c>
      <c r="I1076" s="65">
        <v>24.5</v>
      </c>
      <c r="K1076" s="131">
        <v>49</v>
      </c>
    </row>
    <row r="1077" spans="1:11" ht="15.75">
      <c r="A1077" s="57" t="s">
        <v>1413</v>
      </c>
      <c r="B1077" s="130" t="s">
        <v>458</v>
      </c>
      <c r="C1077" s="24" t="str">
        <f t="shared" si="87"/>
        <v>Length - 18 1/2''</v>
      </c>
      <c r="D1077" s="24" t="str">
        <f t="shared" si="88"/>
        <v>37H</v>
      </c>
      <c r="E1077" s="160">
        <v>67</v>
      </c>
      <c r="F1077" s="64">
        <v>12.39</v>
      </c>
      <c r="G1077" s="22">
        <f t="shared" si="81"/>
        <v>11.398800000000001</v>
      </c>
      <c r="H1077" s="23">
        <f t="shared" si="82"/>
        <v>9.9120000000000008</v>
      </c>
      <c r="I1077" s="132">
        <v>18.5</v>
      </c>
      <c r="K1077" s="161">
        <v>37</v>
      </c>
    </row>
    <row r="1078" spans="1:11" ht="15.75">
      <c r="A1078" s="57" t="s">
        <v>1414</v>
      </c>
      <c r="B1078" s="103" t="s">
        <v>458</v>
      </c>
      <c r="C1078" s="24" t="str">
        <f t="shared" si="87"/>
        <v>Length - 15 1/2''</v>
      </c>
      <c r="D1078" s="24" t="str">
        <f t="shared" si="88"/>
        <v>31H</v>
      </c>
      <c r="E1078" s="77">
        <v>55</v>
      </c>
      <c r="F1078" s="64">
        <v>10.31</v>
      </c>
      <c r="G1078" s="22">
        <f t="shared" si="81"/>
        <v>9.4852000000000007</v>
      </c>
      <c r="H1078" s="23">
        <f t="shared" si="82"/>
        <v>8.2480000000000011</v>
      </c>
      <c r="I1078" s="75">
        <v>15.5</v>
      </c>
      <c r="K1078" s="76">
        <v>31</v>
      </c>
    </row>
    <row r="1079" spans="1:11" ht="15.75">
      <c r="A1079" s="57" t="s">
        <v>1415</v>
      </c>
      <c r="B1079" s="62" t="s">
        <v>458</v>
      </c>
      <c r="C1079" s="24" t="str">
        <f t="shared" si="87"/>
        <v>Length - 12 1/2''</v>
      </c>
      <c r="D1079" s="24" t="str">
        <f t="shared" si="88"/>
        <v>25H</v>
      </c>
      <c r="E1079" s="63">
        <v>47</v>
      </c>
      <c r="F1079" s="64">
        <v>7.55</v>
      </c>
      <c r="G1079" s="22">
        <f t="shared" si="81"/>
        <v>6.9459999999999997</v>
      </c>
      <c r="H1079" s="23">
        <f t="shared" si="82"/>
        <v>6.04</v>
      </c>
      <c r="I1079" s="65">
        <v>12.5</v>
      </c>
      <c r="K1079" s="66">
        <v>25</v>
      </c>
    </row>
    <row r="1080" spans="1:11" ht="15.75">
      <c r="A1080" s="57" t="s">
        <v>1416</v>
      </c>
      <c r="B1080" s="62" t="s">
        <v>458</v>
      </c>
      <c r="C1080" s="24" t="str">
        <f t="shared" si="87"/>
        <v>Length - 9 1/2''</v>
      </c>
      <c r="D1080" s="24" t="str">
        <f t="shared" si="88"/>
        <v>19H</v>
      </c>
      <c r="E1080" s="63">
        <v>34.5</v>
      </c>
      <c r="F1080" s="64">
        <v>5.81</v>
      </c>
      <c r="G1080" s="22">
        <f t="shared" si="81"/>
        <v>5.3452000000000002</v>
      </c>
      <c r="H1080" s="23">
        <f t="shared" si="82"/>
        <v>4.6479999999999997</v>
      </c>
      <c r="I1080" s="65">
        <v>9.5</v>
      </c>
      <c r="K1080" s="66">
        <v>19</v>
      </c>
    </row>
    <row r="1081" spans="1:11" ht="15.75">
      <c r="A1081" s="57" t="s">
        <v>1417</v>
      </c>
      <c r="B1081" s="62" t="s">
        <v>458</v>
      </c>
      <c r="C1081" s="24" t="str">
        <f t="shared" si="87"/>
        <v>Length - 7 1/2''</v>
      </c>
      <c r="D1081" s="24" t="str">
        <f t="shared" si="88"/>
        <v>15H</v>
      </c>
      <c r="E1081" s="63">
        <v>27</v>
      </c>
      <c r="F1081" s="64">
        <v>4.51</v>
      </c>
      <c r="G1081" s="22">
        <f t="shared" si="81"/>
        <v>4.1491999999999996</v>
      </c>
      <c r="H1081" s="23">
        <f t="shared" si="82"/>
        <v>3.6080000000000001</v>
      </c>
      <c r="I1081" s="65">
        <v>7.5</v>
      </c>
      <c r="K1081" s="66">
        <v>15</v>
      </c>
    </row>
    <row r="1082" spans="1:11" ht="15.75">
      <c r="A1082" s="57" t="s">
        <v>1418</v>
      </c>
      <c r="B1082" s="62" t="s">
        <v>458</v>
      </c>
      <c r="C1082" s="24" t="str">
        <f t="shared" si="87"/>
        <v>Length - 6 1/2''</v>
      </c>
      <c r="D1082" s="24" t="str">
        <f t="shared" si="88"/>
        <v>13H</v>
      </c>
      <c r="E1082" s="63">
        <v>23.9</v>
      </c>
      <c r="F1082" s="64">
        <v>4.09</v>
      </c>
      <c r="G1082" s="22">
        <f t="shared" si="81"/>
        <v>3.7627999999999999</v>
      </c>
      <c r="H1082" s="23">
        <f t="shared" si="82"/>
        <v>3.2720000000000002</v>
      </c>
      <c r="I1082" s="65">
        <v>6.5</v>
      </c>
      <c r="K1082" s="66">
        <v>13</v>
      </c>
    </row>
    <row r="1083" spans="1:11" ht="15.75">
      <c r="A1083" s="57" t="s">
        <v>1419</v>
      </c>
      <c r="B1083" s="62" t="s">
        <v>458</v>
      </c>
      <c r="C1083" s="24" t="str">
        <f t="shared" si="87"/>
        <v>Length - 5 1/2''</v>
      </c>
      <c r="D1083" s="24" t="str">
        <f t="shared" si="88"/>
        <v>11H</v>
      </c>
      <c r="E1083" s="63">
        <v>19.8</v>
      </c>
      <c r="F1083" s="64">
        <v>3.63</v>
      </c>
      <c r="G1083" s="22">
        <f t="shared" si="81"/>
        <v>3.3395999999999999</v>
      </c>
      <c r="H1083" s="23">
        <f t="shared" si="82"/>
        <v>2.9039999999999999</v>
      </c>
      <c r="I1083" s="65">
        <v>5.5</v>
      </c>
      <c r="K1083" s="66">
        <v>11</v>
      </c>
    </row>
    <row r="1084" spans="1:11" ht="15.75">
      <c r="A1084" s="57" t="s">
        <v>1420</v>
      </c>
      <c r="B1084" s="62" t="s">
        <v>458</v>
      </c>
      <c r="C1084" s="24" t="str">
        <f t="shared" si="87"/>
        <v>Length - 4 1/2''</v>
      </c>
      <c r="D1084" s="24" t="str">
        <f t="shared" si="88"/>
        <v>9H</v>
      </c>
      <c r="E1084" s="63">
        <v>16.399999999999999</v>
      </c>
      <c r="F1084" s="64">
        <v>3.27</v>
      </c>
      <c r="G1084" s="22">
        <f t="shared" si="81"/>
        <v>3.0084</v>
      </c>
      <c r="H1084" s="23">
        <f t="shared" si="82"/>
        <v>2.6160000000000001</v>
      </c>
      <c r="I1084" s="65">
        <v>4.5</v>
      </c>
      <c r="K1084" s="66">
        <v>9</v>
      </c>
    </row>
    <row r="1085" spans="1:11" ht="15.75">
      <c r="A1085" s="57" t="s">
        <v>1421</v>
      </c>
      <c r="B1085" s="62" t="s">
        <v>458</v>
      </c>
      <c r="C1085" s="24" t="str">
        <f t="shared" si="87"/>
        <v>Length - 3 1/2''</v>
      </c>
      <c r="D1085" s="24" t="str">
        <f t="shared" si="88"/>
        <v>7H</v>
      </c>
      <c r="E1085" s="63">
        <v>12.7</v>
      </c>
      <c r="F1085" s="64">
        <v>2.94</v>
      </c>
      <c r="G1085" s="22">
        <f t="shared" si="81"/>
        <v>2.7048000000000001</v>
      </c>
      <c r="H1085" s="23">
        <f t="shared" si="82"/>
        <v>2.3519999999999999</v>
      </c>
      <c r="I1085" s="65">
        <v>3.5</v>
      </c>
      <c r="K1085" s="66">
        <v>7</v>
      </c>
    </row>
    <row r="1086" spans="1:11" ht="15.75">
      <c r="A1086" s="57" t="s">
        <v>1422</v>
      </c>
      <c r="B1086" s="62" t="s">
        <v>458</v>
      </c>
      <c r="C1086" s="24" t="str">
        <f t="shared" si="87"/>
        <v>Length - 3''</v>
      </c>
      <c r="D1086" s="24" t="str">
        <f t="shared" si="88"/>
        <v>6H</v>
      </c>
      <c r="E1086" s="63">
        <v>10.8</v>
      </c>
      <c r="F1086" s="64">
        <v>2.74</v>
      </c>
      <c r="G1086" s="22">
        <f t="shared" si="81"/>
        <v>2.5208000000000004</v>
      </c>
      <c r="H1086" s="23">
        <f t="shared" si="82"/>
        <v>2.1920000000000002</v>
      </c>
      <c r="I1086" s="65">
        <v>3</v>
      </c>
      <c r="K1086" s="66">
        <v>6</v>
      </c>
    </row>
    <row r="1087" spans="1:11" ht="15.75">
      <c r="A1087" s="57" t="s">
        <v>1423</v>
      </c>
      <c r="B1087" s="62" t="s">
        <v>458</v>
      </c>
      <c r="C1087" s="24" t="str">
        <f t="shared" si="87"/>
        <v>Length - 2 1/2''</v>
      </c>
      <c r="D1087" s="24" t="str">
        <f t="shared" si="88"/>
        <v>5H</v>
      </c>
      <c r="E1087" s="63">
        <v>8.5</v>
      </c>
      <c r="F1087" s="64">
        <v>2.48</v>
      </c>
      <c r="G1087" s="22">
        <f t="shared" si="81"/>
        <v>2.2816000000000001</v>
      </c>
      <c r="H1087" s="23">
        <f t="shared" si="82"/>
        <v>1.984</v>
      </c>
      <c r="I1087" s="65">
        <v>2.5</v>
      </c>
      <c r="K1087" s="66">
        <v>5</v>
      </c>
    </row>
    <row r="1088" spans="1:11" ht="15.75">
      <c r="A1088" s="57" t="s">
        <v>1424</v>
      </c>
      <c r="B1088" s="62" t="s">
        <v>458</v>
      </c>
      <c r="C1088" s="24" t="str">
        <f t="shared" si="87"/>
        <v>Length - 2''</v>
      </c>
      <c r="D1088" s="24" t="str">
        <f t="shared" si="88"/>
        <v>4H</v>
      </c>
      <c r="E1088" s="63">
        <v>7.1</v>
      </c>
      <c r="F1088" s="64">
        <v>2.16</v>
      </c>
      <c r="G1088" s="22">
        <f t="shared" si="81"/>
        <v>1.9872000000000003</v>
      </c>
      <c r="H1088" s="23">
        <f t="shared" si="82"/>
        <v>1.7280000000000002</v>
      </c>
      <c r="I1088" s="65">
        <v>2</v>
      </c>
      <c r="K1088" s="66">
        <v>4</v>
      </c>
    </row>
    <row r="1089" spans="1:11" ht="15.75">
      <c r="A1089" s="57" t="s">
        <v>1425</v>
      </c>
      <c r="B1089" s="62" t="s">
        <v>458</v>
      </c>
      <c r="C1089" s="24" t="str">
        <f t="shared" si="87"/>
        <v>Length - 1 1/2''</v>
      </c>
      <c r="D1089" s="24" t="str">
        <f t="shared" si="88"/>
        <v>3H</v>
      </c>
      <c r="E1089" s="63">
        <v>5.0999999999999996</v>
      </c>
      <c r="F1089" s="64">
        <v>1.88</v>
      </c>
      <c r="G1089" s="22">
        <f t="shared" si="81"/>
        <v>1.7296</v>
      </c>
      <c r="H1089" s="23">
        <f t="shared" si="82"/>
        <v>1.504</v>
      </c>
      <c r="I1089" s="65">
        <v>1.5</v>
      </c>
      <c r="K1089" s="66">
        <v>3</v>
      </c>
    </row>
    <row r="1090" spans="1:11" ht="15.75">
      <c r="A1090" s="57" t="s">
        <v>1426</v>
      </c>
      <c r="B1090" s="62" t="s">
        <v>458</v>
      </c>
      <c r="C1090" s="24" t="str">
        <f t="shared" si="87"/>
        <v>Length - 1''</v>
      </c>
      <c r="D1090" s="24" t="str">
        <f t="shared" si="88"/>
        <v>2H</v>
      </c>
      <c r="E1090" s="63">
        <v>3.35</v>
      </c>
      <c r="F1090" s="64">
        <v>1.56</v>
      </c>
      <c r="G1090" s="22">
        <f t="shared" si="81"/>
        <v>1.4352</v>
      </c>
      <c r="H1090" s="23">
        <f t="shared" si="82"/>
        <v>1.2480000000000002</v>
      </c>
      <c r="I1090" s="65">
        <v>1</v>
      </c>
      <c r="K1090" s="66">
        <v>2</v>
      </c>
    </row>
    <row r="1091" spans="1:11" ht="15.75">
      <c r="A1091" s="57" t="s">
        <v>17</v>
      </c>
      <c r="B1091" s="67"/>
      <c r="C1091" s="68"/>
      <c r="D1091" s="69"/>
      <c r="E1091" s="70"/>
      <c r="F1091" s="71"/>
      <c r="G1091" s="22" t="str">
        <f t="shared" si="81"/>
        <v xml:space="preserve"> </v>
      </c>
      <c r="H1091" s="23" t="str">
        <f t="shared" si="82"/>
        <v xml:space="preserve"> </v>
      </c>
    </row>
    <row r="1092" spans="1:11">
      <c r="A1092" s="20" t="s">
        <v>1427</v>
      </c>
      <c r="B1092" s="134"/>
      <c r="C1092" s="53"/>
      <c r="D1092" s="54"/>
      <c r="E1092" s="55"/>
      <c r="F1092" s="73"/>
      <c r="G1092" s="22" t="str">
        <f t="shared" si="81"/>
        <v xml:space="preserve"> </v>
      </c>
      <c r="H1092" s="23" t="str">
        <f t="shared" si="82"/>
        <v xml:space="preserve"> </v>
      </c>
    </row>
    <row r="1093" spans="1:11" ht="15.75">
      <c r="A1093" s="57" t="s">
        <v>17</v>
      </c>
      <c r="B1093" s="110"/>
      <c r="C1093" s="75"/>
      <c r="D1093" s="81"/>
      <c r="E1093" s="77"/>
      <c r="F1093" s="78"/>
      <c r="G1093" s="22" t="str">
        <f t="shared" si="81"/>
        <v xml:space="preserve"> </v>
      </c>
      <c r="H1093" s="23" t="str">
        <f t="shared" si="82"/>
        <v xml:space="preserve"> </v>
      </c>
    </row>
    <row r="1094" spans="1:11" ht="15.75">
      <c r="A1094" s="57" t="s">
        <v>1428</v>
      </c>
      <c r="B1094" s="116" t="s">
        <v>481</v>
      </c>
      <c r="C1094" s="65" t="s">
        <v>1429</v>
      </c>
      <c r="D1094" s="95"/>
      <c r="E1094" s="63">
        <v>64.7</v>
      </c>
      <c r="F1094" s="64">
        <v>10.130000000000001</v>
      </c>
      <c r="G1094" s="22">
        <f t="shared" ref="G1094:G1157" si="89">IF(ISBLANK(F1094)," ",F1094*$G$3)</f>
        <v>9.3196000000000012</v>
      </c>
      <c r="H1094" s="23">
        <f t="shared" ref="H1094:H1157" si="90">IF(ISBLANK(F1094)," ",F1094*$H$3)</f>
        <v>8.104000000000001</v>
      </c>
    </row>
    <row r="1095" spans="1:11" ht="15.75">
      <c r="A1095" s="57" t="s">
        <v>17</v>
      </c>
      <c r="B1095" s="162"/>
      <c r="C1095" s="68"/>
      <c r="D1095" s="82"/>
      <c r="E1095" s="70"/>
      <c r="F1095" s="71"/>
      <c r="G1095" s="22" t="str">
        <f t="shared" si="89"/>
        <v xml:space="preserve"> </v>
      </c>
      <c r="H1095" s="23" t="str">
        <f t="shared" si="90"/>
        <v xml:space="preserve"> </v>
      </c>
    </row>
    <row r="1096" spans="1:11">
      <c r="A1096" s="20" t="s">
        <v>1430</v>
      </c>
      <c r="B1096" s="134"/>
      <c r="C1096" s="53"/>
      <c r="D1096" s="54"/>
      <c r="E1096" s="55"/>
      <c r="F1096" s="73"/>
      <c r="G1096" s="22" t="str">
        <f t="shared" si="89"/>
        <v xml:space="preserve"> </v>
      </c>
      <c r="H1096" s="23" t="str">
        <f t="shared" si="90"/>
        <v xml:space="preserve"> </v>
      </c>
    </row>
    <row r="1097" spans="1:11" ht="15.75">
      <c r="A1097" s="57" t="s">
        <v>17</v>
      </c>
      <c r="B1097" s="110"/>
      <c r="C1097" s="75"/>
      <c r="D1097" s="81"/>
      <c r="E1097" s="77"/>
      <c r="F1097" s="78"/>
      <c r="G1097" s="22" t="str">
        <f t="shared" si="89"/>
        <v xml:space="preserve"> </v>
      </c>
      <c r="H1097" s="23" t="str">
        <f t="shared" si="90"/>
        <v xml:space="preserve"> </v>
      </c>
    </row>
    <row r="1098" spans="1:11" ht="15.75">
      <c r="A1098" s="57" t="s">
        <v>1431</v>
      </c>
      <c r="B1098" s="116" t="s">
        <v>1432</v>
      </c>
      <c r="C1098" s="65" t="s">
        <v>1269</v>
      </c>
      <c r="D1098" s="95" t="s">
        <v>538</v>
      </c>
      <c r="E1098" s="63">
        <v>44</v>
      </c>
      <c r="F1098" s="64">
        <v>36.119999999999997</v>
      </c>
      <c r="G1098" s="22">
        <f t="shared" si="89"/>
        <v>33.230399999999996</v>
      </c>
      <c r="H1098" s="23">
        <f t="shared" si="90"/>
        <v>28.896000000000001</v>
      </c>
    </row>
    <row r="1099" spans="1:11" ht="15.75">
      <c r="A1099" s="57" t="s">
        <v>17</v>
      </c>
      <c r="B1099" s="162"/>
      <c r="C1099" s="68"/>
      <c r="D1099" s="82"/>
      <c r="E1099" s="70"/>
      <c r="F1099" s="71"/>
      <c r="G1099" s="22" t="str">
        <f t="shared" si="89"/>
        <v xml:space="preserve"> </v>
      </c>
      <c r="H1099" s="23" t="str">
        <f t="shared" si="90"/>
        <v xml:space="preserve"> </v>
      </c>
    </row>
    <row r="1100" spans="1:11">
      <c r="A1100" s="20" t="s">
        <v>1433</v>
      </c>
      <c r="B1100" s="134"/>
      <c r="C1100" s="53"/>
      <c r="D1100" s="54"/>
      <c r="E1100" s="55"/>
      <c r="F1100" s="73"/>
      <c r="G1100" s="22" t="str">
        <f t="shared" si="89"/>
        <v xml:space="preserve"> </v>
      </c>
      <c r="H1100" s="23" t="str">
        <f t="shared" si="90"/>
        <v xml:space="preserve"> </v>
      </c>
    </row>
    <row r="1101" spans="1:11" ht="15.75">
      <c r="A1101" s="57" t="s">
        <v>17</v>
      </c>
      <c r="B1101" s="110"/>
      <c r="C1101" s="75"/>
      <c r="D1101" s="81"/>
      <c r="E1101" s="77"/>
      <c r="F1101" s="78"/>
      <c r="G1101" s="22" t="str">
        <f t="shared" si="89"/>
        <v xml:space="preserve"> </v>
      </c>
      <c r="H1101" s="23" t="str">
        <f t="shared" si="90"/>
        <v xml:space="preserve"> </v>
      </c>
    </row>
    <row r="1102" spans="1:11" ht="15.75">
      <c r="A1102" s="57" t="s">
        <v>1434</v>
      </c>
      <c r="B1102" s="62" t="s">
        <v>550</v>
      </c>
      <c r="C1102" s="65" t="s">
        <v>1435</v>
      </c>
      <c r="D1102" s="95" t="s">
        <v>49</v>
      </c>
      <c r="E1102" s="63">
        <v>154</v>
      </c>
      <c r="F1102" s="64">
        <v>26.5</v>
      </c>
      <c r="G1102" s="22">
        <f t="shared" si="89"/>
        <v>24.380000000000003</v>
      </c>
      <c r="H1102" s="23">
        <f t="shared" si="90"/>
        <v>21.200000000000003</v>
      </c>
    </row>
    <row r="1103" spans="1:11" ht="15.75">
      <c r="A1103" s="57" t="s">
        <v>17</v>
      </c>
      <c r="B1103" s="162"/>
      <c r="C1103" s="68"/>
      <c r="D1103" s="82"/>
      <c r="E1103" s="70"/>
      <c r="F1103" s="71"/>
      <c r="G1103" s="22" t="str">
        <f t="shared" si="89"/>
        <v xml:space="preserve"> </v>
      </c>
      <c r="H1103" s="23" t="str">
        <f t="shared" si="90"/>
        <v xml:space="preserve"> </v>
      </c>
    </row>
    <row r="1104" spans="1:11">
      <c r="A1104" s="20" t="s">
        <v>1436</v>
      </c>
      <c r="B1104" s="134"/>
      <c r="C1104" s="53" t="s">
        <v>107</v>
      </c>
      <c r="D1104" s="54"/>
      <c r="E1104" s="92"/>
      <c r="F1104" s="73"/>
      <c r="G1104" s="22" t="str">
        <f t="shared" si="89"/>
        <v xml:space="preserve"> </v>
      </c>
      <c r="H1104" s="23" t="str">
        <f t="shared" si="90"/>
        <v xml:space="preserve"> </v>
      </c>
    </row>
    <row r="1105" spans="1:9" ht="15.75">
      <c r="A1105" s="57" t="s">
        <v>17</v>
      </c>
      <c r="B1105" s="110"/>
      <c r="C1105" s="84"/>
      <c r="D1105" s="81"/>
      <c r="E1105" s="93"/>
      <c r="F1105" s="78"/>
      <c r="G1105" s="22" t="str">
        <f t="shared" si="89"/>
        <v xml:space="preserve"> </v>
      </c>
      <c r="H1105" s="23" t="str">
        <f t="shared" si="90"/>
        <v xml:space="preserve"> </v>
      </c>
    </row>
    <row r="1106" spans="1:9" ht="15.75">
      <c r="A1106" s="57" t="s">
        <v>1437</v>
      </c>
      <c r="B1106" s="116" t="s">
        <v>569</v>
      </c>
      <c r="C1106" s="65" t="str">
        <f>_xlfn.CONCAT("Dia - ",I1106)</f>
        <v>Dia - 2 1/2''</v>
      </c>
      <c r="D1106" s="95"/>
      <c r="E1106" s="63">
        <v>23.9</v>
      </c>
      <c r="F1106" s="64">
        <v>5.67</v>
      </c>
      <c r="G1106" s="22">
        <f t="shared" si="89"/>
        <v>5.2164000000000001</v>
      </c>
      <c r="H1106" s="23">
        <f t="shared" si="90"/>
        <v>4.5360000000000005</v>
      </c>
      <c r="I1106" s="65" t="s">
        <v>1438</v>
      </c>
    </row>
    <row r="1107" spans="1:9" ht="15.75">
      <c r="A1107" s="57" t="s">
        <v>1439</v>
      </c>
      <c r="B1107" s="116" t="s">
        <v>569</v>
      </c>
      <c r="C1107" s="65" t="str">
        <f>_xlfn.CONCAT("Dia - ",I1107)</f>
        <v>Dia - 3 1/2''</v>
      </c>
      <c r="D1107" s="95"/>
      <c r="E1107" s="63">
        <v>43.6</v>
      </c>
      <c r="F1107" s="64">
        <v>10.73</v>
      </c>
      <c r="G1107" s="22">
        <f t="shared" si="89"/>
        <v>9.8716000000000008</v>
      </c>
      <c r="H1107" s="23">
        <f t="shared" si="90"/>
        <v>8.5840000000000014</v>
      </c>
      <c r="I1107" s="65" t="s">
        <v>1440</v>
      </c>
    </row>
    <row r="1108" spans="1:9" ht="15.75">
      <c r="A1108" s="57" t="s">
        <v>1441</v>
      </c>
      <c r="B1108" s="116" t="s">
        <v>569</v>
      </c>
      <c r="C1108" s="65" t="str">
        <f>_xlfn.CONCAT("Dia - ",I1108)</f>
        <v>Dia - 5 1/2''</v>
      </c>
      <c r="D1108" s="95"/>
      <c r="E1108" s="63">
        <v>103.3</v>
      </c>
      <c r="F1108" s="64">
        <v>17</v>
      </c>
      <c r="G1108" s="22">
        <f t="shared" si="89"/>
        <v>15.64</v>
      </c>
      <c r="H1108" s="23">
        <f t="shared" si="90"/>
        <v>13.600000000000001</v>
      </c>
      <c r="I1108" s="65" t="s">
        <v>1442</v>
      </c>
    </row>
    <row r="1109" spans="1:9" ht="15.75">
      <c r="A1109" s="57" t="s">
        <v>17</v>
      </c>
      <c r="B1109" s="62"/>
      <c r="C1109" s="65"/>
      <c r="D1109" s="66"/>
      <c r="E1109" s="63"/>
      <c r="F1109" s="64"/>
      <c r="G1109" s="22" t="str">
        <f t="shared" si="89"/>
        <v xml:space="preserve"> </v>
      </c>
      <c r="H1109" s="23" t="str">
        <f t="shared" si="90"/>
        <v xml:space="preserve"> </v>
      </c>
    </row>
    <row r="1110" spans="1:9" ht="15.75">
      <c r="A1110" s="57" t="s">
        <v>1443</v>
      </c>
      <c r="B1110" s="62" t="s">
        <v>1444</v>
      </c>
      <c r="C1110" s="65" t="str">
        <f>_xlfn.CONCAT("Dia - ",I1110)</f>
        <v>Dia - 3''</v>
      </c>
      <c r="D1110" s="95" t="s">
        <v>1445</v>
      </c>
      <c r="E1110" s="63">
        <v>37.5</v>
      </c>
      <c r="F1110" s="64">
        <v>12.4</v>
      </c>
      <c r="G1110" s="22">
        <f t="shared" si="89"/>
        <v>11.408000000000001</v>
      </c>
      <c r="H1110" s="23">
        <f t="shared" si="90"/>
        <v>9.9200000000000017</v>
      </c>
      <c r="I1110" s="65" t="s">
        <v>1382</v>
      </c>
    </row>
    <row r="1111" spans="1:9" ht="15.75">
      <c r="A1111" s="57" t="s">
        <v>1446</v>
      </c>
      <c r="B1111" s="116" t="s">
        <v>1444</v>
      </c>
      <c r="C1111" s="65" t="str">
        <f>_xlfn.CONCAT("Dia - ",I1111)</f>
        <v>Dia - 2''</v>
      </c>
      <c r="D1111" s="95" t="s">
        <v>1445</v>
      </c>
      <c r="E1111" s="63">
        <v>14</v>
      </c>
      <c r="F1111" s="64">
        <v>5.97</v>
      </c>
      <c r="G1111" s="22">
        <f t="shared" si="89"/>
        <v>5.4923999999999999</v>
      </c>
      <c r="H1111" s="23">
        <f t="shared" si="90"/>
        <v>4.7759999999999998</v>
      </c>
      <c r="I1111" s="65" t="s">
        <v>1378</v>
      </c>
    </row>
    <row r="1112" spans="1:9" ht="15.75">
      <c r="A1112" s="57" t="s">
        <v>1447</v>
      </c>
      <c r="B1112" s="116" t="s">
        <v>1448</v>
      </c>
      <c r="C1112" s="65" t="str">
        <f>_xlfn.CONCAT("Dia - ",I1112)</f>
        <v>Dia - 3''</v>
      </c>
      <c r="D1112" s="95" t="s">
        <v>1449</v>
      </c>
      <c r="E1112" s="63">
        <v>131.5</v>
      </c>
      <c r="F1112" s="64">
        <v>28.49</v>
      </c>
      <c r="G1112" s="22">
        <f t="shared" si="89"/>
        <v>26.210799999999999</v>
      </c>
      <c r="H1112" s="23">
        <f t="shared" si="90"/>
        <v>22.792000000000002</v>
      </c>
      <c r="I1112" s="65" t="s">
        <v>1382</v>
      </c>
    </row>
    <row r="1113" spans="1:9" ht="15.75">
      <c r="A1113" s="57" t="s">
        <v>17</v>
      </c>
      <c r="B1113" s="116"/>
      <c r="C1113" s="65"/>
      <c r="D1113" s="95"/>
      <c r="E1113" s="63"/>
      <c r="F1113" s="64"/>
      <c r="G1113" s="22" t="str">
        <f t="shared" si="89"/>
        <v xml:space="preserve"> </v>
      </c>
      <c r="H1113" s="23" t="str">
        <f t="shared" si="90"/>
        <v xml:space="preserve"> </v>
      </c>
    </row>
    <row r="1114" spans="1:9" ht="15.75">
      <c r="A1114" s="57" t="s">
        <v>1450</v>
      </c>
      <c r="B1114" s="116" t="s">
        <v>593</v>
      </c>
      <c r="C1114" s="65" t="str">
        <f>_xlfn.CONCAT("Dia - ",I1114)</f>
        <v>Dia - 2 1/2''</v>
      </c>
      <c r="D1114" s="95"/>
      <c r="E1114" s="63">
        <v>20.100000000000001</v>
      </c>
      <c r="F1114" s="64">
        <v>5.5</v>
      </c>
      <c r="G1114" s="22">
        <f t="shared" si="89"/>
        <v>5.0600000000000005</v>
      </c>
      <c r="H1114" s="23">
        <f t="shared" si="90"/>
        <v>4.4000000000000004</v>
      </c>
      <c r="I1114" s="65" t="s">
        <v>1438</v>
      </c>
    </row>
    <row r="1115" spans="1:9" ht="15.75">
      <c r="A1115" s="57" t="s">
        <v>1451</v>
      </c>
      <c r="B1115" s="62" t="s">
        <v>593</v>
      </c>
      <c r="C1115" s="65" t="str">
        <f>_xlfn.CONCAT("Dia - ",I1115)</f>
        <v>Dia - 3 1/2''</v>
      </c>
      <c r="D1115" s="66"/>
      <c r="E1115" s="63">
        <v>19.8</v>
      </c>
      <c r="F1115" s="64">
        <v>6.87</v>
      </c>
      <c r="G1115" s="22">
        <f t="shared" si="89"/>
        <v>6.3204000000000002</v>
      </c>
      <c r="H1115" s="23">
        <f t="shared" si="90"/>
        <v>5.4960000000000004</v>
      </c>
      <c r="I1115" s="65" t="s">
        <v>1440</v>
      </c>
    </row>
    <row r="1116" spans="1:9" ht="15.75">
      <c r="A1116" s="57" t="s">
        <v>1452</v>
      </c>
      <c r="B1116" s="62" t="s">
        <v>593</v>
      </c>
      <c r="C1116" s="65" t="str">
        <f>_xlfn.CONCAT("Dia - ",I1116)</f>
        <v>Dia - 4 1/2"</v>
      </c>
      <c r="D1116" s="95"/>
      <c r="E1116" s="63">
        <v>41.6</v>
      </c>
      <c r="F1116" s="64">
        <v>8.27</v>
      </c>
      <c r="G1116" s="22">
        <f t="shared" si="89"/>
        <v>7.6083999999999996</v>
      </c>
      <c r="H1116" s="23">
        <f t="shared" si="90"/>
        <v>6.6159999999999997</v>
      </c>
      <c r="I1116" s="65" t="s">
        <v>1453</v>
      </c>
    </row>
    <row r="1117" spans="1:9" ht="15.75">
      <c r="A1117" s="57" t="s">
        <v>1454</v>
      </c>
      <c r="B1117" s="62" t="s">
        <v>593</v>
      </c>
      <c r="C1117" s="65" t="str">
        <f>_xlfn.CONCAT("Dia - ",I1117)</f>
        <v>Dia - 5 1/2''</v>
      </c>
      <c r="D1117" s="66"/>
      <c r="E1117" s="63">
        <v>59.6</v>
      </c>
      <c r="F1117" s="64">
        <v>11.03</v>
      </c>
      <c r="G1117" s="22">
        <f t="shared" si="89"/>
        <v>10.147600000000001</v>
      </c>
      <c r="H1117" s="23">
        <f t="shared" si="90"/>
        <v>8.8239999999999998</v>
      </c>
      <c r="I1117" s="65" t="s">
        <v>1442</v>
      </c>
    </row>
    <row r="1118" spans="1:9" ht="15.75">
      <c r="A1118" s="57" t="s">
        <v>17</v>
      </c>
      <c r="B1118" s="62"/>
      <c r="C1118" s="65"/>
      <c r="D1118" s="66"/>
      <c r="E1118" s="63"/>
      <c r="F1118" s="64"/>
      <c r="G1118" s="22" t="str">
        <f t="shared" si="89"/>
        <v xml:space="preserve"> </v>
      </c>
      <c r="H1118" s="23" t="str">
        <f t="shared" si="90"/>
        <v xml:space="preserve"> </v>
      </c>
    </row>
    <row r="1119" spans="1:9" ht="15.75">
      <c r="A1119" s="57" t="s">
        <v>1455</v>
      </c>
      <c r="B1119" s="62" t="s">
        <v>595</v>
      </c>
      <c r="C1119" s="65" t="str">
        <f t="shared" ref="C1119:C1125" si="91">_xlfn.CONCAT("Dia - ",I1119)</f>
        <v>Dia - 2"</v>
      </c>
      <c r="D1119" s="95"/>
      <c r="E1119" s="63">
        <v>12.8</v>
      </c>
      <c r="F1119" s="64">
        <v>2.13</v>
      </c>
      <c r="G1119" s="22">
        <f t="shared" si="89"/>
        <v>1.9596</v>
      </c>
      <c r="H1119" s="23">
        <f t="shared" si="90"/>
        <v>1.704</v>
      </c>
      <c r="I1119" s="65" t="s">
        <v>1456</v>
      </c>
    </row>
    <row r="1120" spans="1:9" ht="15.75">
      <c r="A1120" s="57" t="s">
        <v>1457</v>
      </c>
      <c r="B1120" s="62" t="s">
        <v>595</v>
      </c>
      <c r="C1120" s="65" t="str">
        <f t="shared" si="91"/>
        <v>Dia - 3 1/2"</v>
      </c>
      <c r="D1120" s="66"/>
      <c r="E1120" s="63">
        <v>41.3</v>
      </c>
      <c r="F1120" s="64">
        <v>6.54</v>
      </c>
      <c r="G1120" s="22">
        <f t="shared" si="89"/>
        <v>6.0167999999999999</v>
      </c>
      <c r="H1120" s="23">
        <f t="shared" si="90"/>
        <v>5.2320000000000002</v>
      </c>
      <c r="I1120" s="65" t="s">
        <v>1458</v>
      </c>
    </row>
    <row r="1121" spans="1:9" ht="15.75">
      <c r="A1121" s="57" t="s">
        <v>1459</v>
      </c>
      <c r="B1121" s="62" t="s">
        <v>595</v>
      </c>
      <c r="C1121" s="65" t="str">
        <f t="shared" si="91"/>
        <v>Dia - 5-1/4"</v>
      </c>
      <c r="D1121" s="66"/>
      <c r="E1121" s="63">
        <v>110.3</v>
      </c>
      <c r="F1121" s="64">
        <v>9.83</v>
      </c>
      <c r="G1121" s="22">
        <f t="shared" si="89"/>
        <v>9.0435999999999996</v>
      </c>
      <c r="H1121" s="23">
        <f t="shared" si="90"/>
        <v>7.8640000000000008</v>
      </c>
      <c r="I1121" s="65" t="s">
        <v>1460</v>
      </c>
    </row>
    <row r="1122" spans="1:9" ht="15.75">
      <c r="A1122" s="57" t="s">
        <v>1461</v>
      </c>
      <c r="B1122" s="86" t="s">
        <v>595</v>
      </c>
      <c r="C1122" s="65" t="str">
        <f t="shared" si="91"/>
        <v>Dia - 7 1/2"</v>
      </c>
      <c r="D1122" s="112"/>
      <c r="E1122" s="89">
        <v>216.1</v>
      </c>
      <c r="F1122" s="90">
        <v>15.26</v>
      </c>
      <c r="G1122" s="22">
        <f t="shared" si="89"/>
        <v>14.039200000000001</v>
      </c>
      <c r="H1122" s="23">
        <f t="shared" si="90"/>
        <v>12.208</v>
      </c>
      <c r="I1122" s="87" t="s">
        <v>1462</v>
      </c>
    </row>
    <row r="1123" spans="1:9" ht="15.75">
      <c r="A1123" s="57" t="s">
        <v>1463</v>
      </c>
      <c r="B1123" s="62" t="s">
        <v>595</v>
      </c>
      <c r="C1123" s="65" t="str">
        <f t="shared" si="91"/>
        <v>Dia - 9 7/8"</v>
      </c>
      <c r="D1123" s="66"/>
      <c r="E1123" s="63">
        <v>372</v>
      </c>
      <c r="F1123" s="64">
        <v>30.37</v>
      </c>
      <c r="G1123" s="22">
        <f t="shared" si="89"/>
        <v>27.940400000000004</v>
      </c>
      <c r="H1123" s="23">
        <f t="shared" si="90"/>
        <v>24.296000000000003</v>
      </c>
      <c r="I1123" s="65" t="s">
        <v>1464</v>
      </c>
    </row>
    <row r="1124" spans="1:9" ht="15.75">
      <c r="A1124" s="57" t="s">
        <v>1465</v>
      </c>
      <c r="B1124" s="62" t="s">
        <v>595</v>
      </c>
      <c r="C1124" s="65" t="str">
        <f t="shared" si="91"/>
        <v>Dia - 3''</v>
      </c>
      <c r="D1124" s="66"/>
      <c r="E1124" s="63">
        <v>30.4</v>
      </c>
      <c r="F1124" s="64">
        <v>6.45</v>
      </c>
      <c r="G1124" s="22">
        <f t="shared" si="89"/>
        <v>5.9340000000000002</v>
      </c>
      <c r="H1124" s="23">
        <f t="shared" si="90"/>
        <v>5.16</v>
      </c>
      <c r="I1124" s="65" t="s">
        <v>1382</v>
      </c>
    </row>
    <row r="1125" spans="1:9" ht="15.75">
      <c r="A1125" s="57" t="s">
        <v>1466</v>
      </c>
      <c r="B1125" s="62" t="s">
        <v>595</v>
      </c>
      <c r="C1125" s="65" t="str">
        <f t="shared" si="91"/>
        <v>Dia - 2 1/2''</v>
      </c>
      <c r="D1125" s="66" t="s">
        <v>1467</v>
      </c>
      <c r="E1125" s="63">
        <v>18.8</v>
      </c>
      <c r="F1125" s="64">
        <v>3.9</v>
      </c>
      <c r="G1125" s="22">
        <f t="shared" si="89"/>
        <v>3.5880000000000001</v>
      </c>
      <c r="H1125" s="23">
        <f t="shared" si="90"/>
        <v>3.12</v>
      </c>
      <c r="I1125" s="65" t="s">
        <v>1438</v>
      </c>
    </row>
    <row r="1126" spans="1:9" ht="15.75">
      <c r="A1126" s="57" t="s">
        <v>17</v>
      </c>
      <c r="B1126" s="62"/>
      <c r="C1126" s="65"/>
      <c r="D1126" s="66"/>
      <c r="E1126" s="63"/>
      <c r="F1126" s="64"/>
      <c r="G1126" s="22" t="str">
        <f t="shared" si="89"/>
        <v xml:space="preserve"> </v>
      </c>
      <c r="H1126" s="23" t="str">
        <f t="shared" si="90"/>
        <v xml:space="preserve"> </v>
      </c>
    </row>
    <row r="1127" spans="1:9" ht="15.75">
      <c r="A1127" s="57" t="s">
        <v>1468</v>
      </c>
      <c r="B1127" s="62" t="s">
        <v>476</v>
      </c>
      <c r="C1127" s="65" t="str">
        <f>_xlfn.CONCAT("Dia - ",I1127)</f>
        <v>Dia - 2 1/2''</v>
      </c>
      <c r="D1127" s="66" t="s">
        <v>1467</v>
      </c>
      <c r="E1127" s="63">
        <v>24.4</v>
      </c>
      <c r="F1127" s="64">
        <v>4.42</v>
      </c>
      <c r="G1127" s="22">
        <f t="shared" si="89"/>
        <v>4.0663999999999998</v>
      </c>
      <c r="H1127" s="23">
        <f t="shared" si="90"/>
        <v>3.536</v>
      </c>
      <c r="I1127" s="65" t="s">
        <v>1438</v>
      </c>
    </row>
    <row r="1128" spans="1:9" ht="15.75">
      <c r="A1128" s="57" t="s">
        <v>17</v>
      </c>
      <c r="B1128" s="62"/>
      <c r="C1128" s="65"/>
      <c r="D1128" s="66"/>
      <c r="E1128" s="63"/>
      <c r="F1128" s="64"/>
      <c r="G1128" s="22" t="str">
        <f t="shared" si="89"/>
        <v xml:space="preserve"> </v>
      </c>
      <c r="H1128" s="23" t="str">
        <f t="shared" si="90"/>
        <v xml:space="preserve"> </v>
      </c>
    </row>
    <row r="1129" spans="1:9" ht="15.75">
      <c r="A1129" s="57" t="s">
        <v>1469</v>
      </c>
      <c r="B1129" s="62" t="s">
        <v>589</v>
      </c>
      <c r="C1129" s="65" t="str">
        <f>_xlfn.CONCAT("Dia - ",I1129)</f>
        <v>Dia - 3 1/2"</v>
      </c>
      <c r="D1129" s="66"/>
      <c r="E1129" s="63">
        <v>35</v>
      </c>
      <c r="F1129" s="64">
        <v>14.42</v>
      </c>
      <c r="G1129" s="22">
        <f t="shared" si="89"/>
        <v>13.266400000000001</v>
      </c>
      <c r="H1129" s="23">
        <f t="shared" si="90"/>
        <v>11.536000000000001</v>
      </c>
      <c r="I1129" s="65" t="s">
        <v>1458</v>
      </c>
    </row>
    <row r="1130" spans="1:9" ht="15.75">
      <c r="A1130" s="57" t="s">
        <v>1470</v>
      </c>
      <c r="B1130" s="62" t="s">
        <v>589</v>
      </c>
      <c r="C1130" s="65" t="str">
        <f>_xlfn.CONCAT("Dia - ",I1130)</f>
        <v>Dia - 4 1/2''</v>
      </c>
      <c r="D1130" s="66"/>
      <c r="E1130" s="63">
        <v>46</v>
      </c>
      <c r="F1130" s="64">
        <v>17.53</v>
      </c>
      <c r="G1130" s="22">
        <f t="shared" si="89"/>
        <v>16.127600000000001</v>
      </c>
      <c r="H1130" s="23">
        <f t="shared" si="90"/>
        <v>14.024000000000001</v>
      </c>
      <c r="I1130" s="65" t="s">
        <v>294</v>
      </c>
    </row>
    <row r="1131" spans="1:9" ht="15.75">
      <c r="A1131" s="57" t="s">
        <v>1471</v>
      </c>
      <c r="B1131" s="62" t="s">
        <v>589</v>
      </c>
      <c r="C1131" s="65" t="str">
        <f>_xlfn.CONCAT("Dia - ",I1131)</f>
        <v>Dia - 6 1/2''</v>
      </c>
      <c r="D1131" s="66"/>
      <c r="E1131" s="63">
        <v>82.5</v>
      </c>
      <c r="F1131" s="64">
        <v>21.91</v>
      </c>
      <c r="G1131" s="22">
        <f t="shared" si="89"/>
        <v>20.1572</v>
      </c>
      <c r="H1131" s="23">
        <f t="shared" si="90"/>
        <v>17.528000000000002</v>
      </c>
      <c r="I1131" s="65" t="s">
        <v>1472</v>
      </c>
    </row>
    <row r="1132" spans="1:9" ht="15.75">
      <c r="A1132" s="57" t="s">
        <v>1473</v>
      </c>
      <c r="B1132" s="62" t="s">
        <v>589</v>
      </c>
      <c r="C1132" s="65" t="str">
        <f>_xlfn.CONCAT("Dia - ",I1132)</f>
        <v>Dia - 7 1/2"</v>
      </c>
      <c r="D1132" s="66"/>
      <c r="E1132" s="63">
        <v>102</v>
      </c>
      <c r="F1132" s="64">
        <v>23.07</v>
      </c>
      <c r="G1132" s="22">
        <f t="shared" si="89"/>
        <v>21.224400000000003</v>
      </c>
      <c r="H1132" s="23">
        <f t="shared" si="90"/>
        <v>18.456</v>
      </c>
      <c r="I1132" s="65" t="s">
        <v>1462</v>
      </c>
    </row>
    <row r="1133" spans="1:9" ht="15.75">
      <c r="A1133" s="57" t="s">
        <v>17</v>
      </c>
      <c r="B1133" s="62"/>
      <c r="C1133" s="65"/>
      <c r="D1133" s="66"/>
      <c r="E1133" s="63"/>
      <c r="F1133" s="64"/>
      <c r="G1133" s="22" t="str">
        <f t="shared" si="89"/>
        <v xml:space="preserve"> </v>
      </c>
      <c r="H1133" s="23" t="str">
        <f t="shared" si="90"/>
        <v xml:space="preserve"> </v>
      </c>
    </row>
    <row r="1134" spans="1:9" ht="15.75">
      <c r="A1134" s="57" t="s">
        <v>1474</v>
      </c>
      <c r="B1134" s="62" t="s">
        <v>1475</v>
      </c>
      <c r="C1134" s="65" t="str">
        <f t="shared" ref="C1134:C1139" si="92">_xlfn.CONCAT("Dia - ",I1134)</f>
        <v>Dia - 4" - 2 1/2"</v>
      </c>
      <c r="D1134" s="66"/>
      <c r="E1134" s="63">
        <v>53.7</v>
      </c>
      <c r="F1134" s="64">
        <v>9.18</v>
      </c>
      <c r="G1134" s="22">
        <f t="shared" si="89"/>
        <v>8.4456000000000007</v>
      </c>
      <c r="H1134" s="23">
        <f t="shared" si="90"/>
        <v>7.3440000000000003</v>
      </c>
      <c r="I1134" s="65" t="s">
        <v>1476</v>
      </c>
    </row>
    <row r="1135" spans="1:9" ht="15.75">
      <c r="A1135" s="57" t="s">
        <v>1477</v>
      </c>
      <c r="B1135" s="62" t="s">
        <v>1475</v>
      </c>
      <c r="C1135" s="65" t="str">
        <f t="shared" si="92"/>
        <v>Dia - 5'' - 3 1/2''</v>
      </c>
      <c r="D1135" s="66"/>
      <c r="E1135" s="63">
        <v>48.6</v>
      </c>
      <c r="F1135" s="64">
        <v>11.45</v>
      </c>
      <c r="G1135" s="22">
        <f t="shared" si="89"/>
        <v>10.533999999999999</v>
      </c>
      <c r="H1135" s="23">
        <f t="shared" si="90"/>
        <v>9.16</v>
      </c>
      <c r="I1135" s="65" t="s">
        <v>1478</v>
      </c>
    </row>
    <row r="1136" spans="1:9" ht="15.75">
      <c r="A1136" s="57" t="s">
        <v>1479</v>
      </c>
      <c r="B1136" s="163" t="s">
        <v>1475</v>
      </c>
      <c r="C1136" s="65" t="str">
        <f t="shared" si="92"/>
        <v>Dia - 6" - 4 1/2"</v>
      </c>
      <c r="D1136" s="69"/>
      <c r="E1136" s="63">
        <v>60.6</v>
      </c>
      <c r="F1136" s="64">
        <v>12.17</v>
      </c>
      <c r="G1136" s="22">
        <f t="shared" si="89"/>
        <v>11.196400000000001</v>
      </c>
      <c r="H1136" s="23">
        <f t="shared" si="90"/>
        <v>9.7360000000000007</v>
      </c>
      <c r="I1136" s="68" t="s">
        <v>1480</v>
      </c>
    </row>
    <row r="1137" spans="1:9" ht="15.75">
      <c r="A1137" s="57" t="s">
        <v>1481</v>
      </c>
      <c r="B1137" s="130" t="s">
        <v>1475</v>
      </c>
      <c r="C1137" s="65" t="str">
        <f t="shared" si="92"/>
        <v>Dia - 7'' - 5 1/2''</v>
      </c>
      <c r="D1137" s="131"/>
      <c r="E1137" s="77">
        <v>72.599999999999994</v>
      </c>
      <c r="F1137" s="64">
        <v>18.73</v>
      </c>
      <c r="G1137" s="22">
        <f t="shared" si="89"/>
        <v>17.2316</v>
      </c>
      <c r="H1137" s="23">
        <f t="shared" si="90"/>
        <v>14.984000000000002</v>
      </c>
      <c r="I1137" s="65" t="s">
        <v>1482</v>
      </c>
    </row>
    <row r="1138" spans="1:9" ht="15.75">
      <c r="A1138" s="57" t="s">
        <v>1483</v>
      </c>
      <c r="B1138" s="62" t="s">
        <v>1475</v>
      </c>
      <c r="C1138" s="65" t="str">
        <f t="shared" si="92"/>
        <v>Dia - 8" - 6 1/2"</v>
      </c>
      <c r="D1138" s="66"/>
      <c r="E1138" s="63">
        <v>85</v>
      </c>
      <c r="F1138" s="64">
        <v>19.350000000000001</v>
      </c>
      <c r="G1138" s="22">
        <f t="shared" si="89"/>
        <v>17.802000000000003</v>
      </c>
      <c r="H1138" s="23">
        <f t="shared" si="90"/>
        <v>15.480000000000002</v>
      </c>
      <c r="I1138" s="65" t="s">
        <v>1484</v>
      </c>
    </row>
    <row r="1139" spans="1:9" ht="15.75">
      <c r="A1139" s="57" t="s">
        <v>1485</v>
      </c>
      <c r="B1139" s="62" t="s">
        <v>1475</v>
      </c>
      <c r="C1139" s="65" t="str">
        <f t="shared" si="92"/>
        <v>Dia - 10 7/8" - 8 3/8"</v>
      </c>
      <c r="D1139" s="66"/>
      <c r="E1139" s="63">
        <v>271.7</v>
      </c>
      <c r="F1139" s="64">
        <v>27.03</v>
      </c>
      <c r="G1139" s="22">
        <f t="shared" si="89"/>
        <v>24.867600000000003</v>
      </c>
      <c r="H1139" s="23">
        <f t="shared" si="90"/>
        <v>21.624000000000002</v>
      </c>
      <c r="I1139" s="65" t="s">
        <v>1486</v>
      </c>
    </row>
    <row r="1140" spans="1:9" ht="15.75">
      <c r="A1140" s="57" t="s">
        <v>17</v>
      </c>
      <c r="B1140" s="67"/>
      <c r="C1140" s="68"/>
      <c r="D1140" s="69"/>
      <c r="E1140" s="70"/>
      <c r="F1140" s="71"/>
      <c r="G1140" s="22" t="str">
        <f t="shared" si="89"/>
        <v xml:space="preserve"> </v>
      </c>
      <c r="H1140" s="23" t="str">
        <f t="shared" si="90"/>
        <v xml:space="preserve"> </v>
      </c>
    </row>
    <row r="1141" spans="1:9">
      <c r="A1141" s="20" t="s">
        <v>1487</v>
      </c>
      <c r="B1141" s="134"/>
      <c r="C1141" s="53" t="s">
        <v>8</v>
      </c>
      <c r="D1141" s="72"/>
      <c r="E1141" s="55"/>
      <c r="F1141" s="73"/>
      <c r="G1141" s="22" t="str">
        <f t="shared" si="89"/>
        <v xml:space="preserve"> </v>
      </c>
      <c r="H1141" s="23" t="str">
        <f t="shared" si="90"/>
        <v xml:space="preserve"> </v>
      </c>
    </row>
    <row r="1142" spans="1:9" ht="15.75">
      <c r="A1142" s="57" t="s">
        <v>17</v>
      </c>
      <c r="B1142" s="103"/>
      <c r="C1142" s="84"/>
      <c r="D1142" s="76"/>
      <c r="E1142" s="77"/>
      <c r="F1142" s="78"/>
      <c r="G1142" s="22" t="str">
        <f t="shared" si="89"/>
        <v xml:space="preserve"> </v>
      </c>
      <c r="H1142" s="23" t="str">
        <f t="shared" si="90"/>
        <v xml:space="preserve"> </v>
      </c>
    </row>
    <row r="1143" spans="1:9" ht="15.75">
      <c r="A1143" s="57" t="s">
        <v>1488</v>
      </c>
      <c r="B1143" s="116" t="s">
        <v>1489</v>
      </c>
      <c r="C1143" s="65" t="str">
        <f>_xlfn.CONCAT("Length - ",I1143)</f>
        <v>Length - 9''</v>
      </c>
      <c r="D1143" s="66" t="s">
        <v>1490</v>
      </c>
      <c r="E1143" s="63">
        <v>157</v>
      </c>
      <c r="F1143" s="64">
        <v>13.43</v>
      </c>
      <c r="G1143" s="22">
        <f t="shared" si="89"/>
        <v>12.355600000000001</v>
      </c>
      <c r="H1143" s="23">
        <f t="shared" si="90"/>
        <v>10.744</v>
      </c>
      <c r="I1143" s="65" t="s">
        <v>1491</v>
      </c>
    </row>
    <row r="1144" spans="1:9" ht="15.75">
      <c r="A1144" s="57" t="s">
        <v>1492</v>
      </c>
      <c r="B1144" s="62" t="s">
        <v>1493</v>
      </c>
      <c r="C1144" s="65" t="str">
        <f>_xlfn.CONCAT("Length - ",I1144)</f>
        <v>Length - 3"Ø x 1/2"</v>
      </c>
      <c r="D1144" s="66" t="s">
        <v>1494</v>
      </c>
      <c r="E1144" s="63">
        <v>40</v>
      </c>
      <c r="F1144" s="64">
        <v>12.42</v>
      </c>
      <c r="G1144" s="22">
        <f t="shared" si="89"/>
        <v>11.426400000000001</v>
      </c>
      <c r="H1144" s="23">
        <f t="shared" si="90"/>
        <v>9.9359999999999999</v>
      </c>
      <c r="I1144" s="65" t="s">
        <v>1495</v>
      </c>
    </row>
    <row r="1145" spans="1:9" ht="15.75">
      <c r="A1145" s="57" t="s">
        <v>17</v>
      </c>
      <c r="B1145" s="62"/>
      <c r="C1145" s="65"/>
      <c r="D1145" s="66"/>
      <c r="E1145" s="63"/>
      <c r="F1145" s="64"/>
      <c r="G1145" s="22" t="str">
        <f t="shared" si="89"/>
        <v xml:space="preserve"> </v>
      </c>
      <c r="H1145" s="23" t="str">
        <f t="shared" si="90"/>
        <v xml:space="preserve"> </v>
      </c>
    </row>
    <row r="1146" spans="1:9" ht="15.75">
      <c r="A1146" s="57" t="s">
        <v>1496</v>
      </c>
      <c r="B1146" s="62" t="s">
        <v>635</v>
      </c>
      <c r="C1146" s="65" t="str">
        <f t="shared" ref="C1146:C1153" si="93">_xlfn.CONCAT("Length - ",I1146)</f>
        <v>Length - 2 1/2"</v>
      </c>
      <c r="D1146" s="66"/>
      <c r="E1146" s="63">
        <v>16.3</v>
      </c>
      <c r="F1146" s="64">
        <v>3.5</v>
      </c>
      <c r="G1146" s="22">
        <f t="shared" si="89"/>
        <v>3.22</v>
      </c>
      <c r="H1146" s="23">
        <f t="shared" si="90"/>
        <v>2.8000000000000003</v>
      </c>
      <c r="I1146" s="65" t="s">
        <v>382</v>
      </c>
    </row>
    <row r="1147" spans="1:9" ht="15.75">
      <c r="A1147" s="57" t="s">
        <v>1497</v>
      </c>
      <c r="B1147" s="62" t="s">
        <v>635</v>
      </c>
      <c r="C1147" s="65" t="str">
        <f t="shared" si="93"/>
        <v>Length - 3 1/2"</v>
      </c>
      <c r="D1147" s="66"/>
      <c r="E1147" s="63">
        <v>22.8</v>
      </c>
      <c r="F1147" s="64">
        <v>4.55</v>
      </c>
      <c r="G1147" s="22">
        <f t="shared" si="89"/>
        <v>4.1859999999999999</v>
      </c>
      <c r="H1147" s="23">
        <f t="shared" si="90"/>
        <v>3.64</v>
      </c>
      <c r="I1147" s="65" t="s">
        <v>1458</v>
      </c>
    </row>
    <row r="1148" spans="1:9" ht="15.75">
      <c r="A1148" s="57" t="s">
        <v>1498</v>
      </c>
      <c r="B1148" s="62" t="s">
        <v>635</v>
      </c>
      <c r="C1148" s="65" t="str">
        <f t="shared" si="93"/>
        <v>Length - 4 1/2"</v>
      </c>
      <c r="D1148" s="66"/>
      <c r="E1148" s="63">
        <v>29</v>
      </c>
      <c r="F1148" s="64">
        <v>5.58</v>
      </c>
      <c r="G1148" s="22">
        <f t="shared" si="89"/>
        <v>5.1336000000000004</v>
      </c>
      <c r="H1148" s="23">
        <f t="shared" si="90"/>
        <v>4.4640000000000004</v>
      </c>
      <c r="I1148" s="65" t="s">
        <v>1453</v>
      </c>
    </row>
    <row r="1149" spans="1:9" ht="15.75">
      <c r="A1149" s="57" t="s">
        <v>1499</v>
      </c>
      <c r="B1149" s="62" t="s">
        <v>635</v>
      </c>
      <c r="C1149" s="65" t="str">
        <f t="shared" si="93"/>
        <v>Length - 5 1/2"</v>
      </c>
      <c r="D1149" s="66"/>
      <c r="E1149" s="63">
        <v>35.799999999999997</v>
      </c>
      <c r="F1149" s="64">
        <v>6.58</v>
      </c>
      <c r="G1149" s="22">
        <f t="shared" si="89"/>
        <v>6.0536000000000003</v>
      </c>
      <c r="H1149" s="23">
        <f t="shared" si="90"/>
        <v>5.2640000000000002</v>
      </c>
      <c r="I1149" s="65" t="s">
        <v>1500</v>
      </c>
    </row>
    <row r="1150" spans="1:9" ht="15.75">
      <c r="A1150" s="57" t="s">
        <v>1501</v>
      </c>
      <c r="B1150" s="62" t="s">
        <v>635</v>
      </c>
      <c r="C1150" s="65" t="str">
        <f t="shared" si="93"/>
        <v>Length - 6 1/2''</v>
      </c>
      <c r="D1150" s="66"/>
      <c r="E1150" s="63">
        <v>42.7</v>
      </c>
      <c r="F1150" s="64">
        <v>7.58</v>
      </c>
      <c r="G1150" s="22">
        <f t="shared" si="89"/>
        <v>6.9736000000000002</v>
      </c>
      <c r="H1150" s="23">
        <f t="shared" si="90"/>
        <v>6.0640000000000001</v>
      </c>
      <c r="I1150" s="65" t="s">
        <v>1472</v>
      </c>
    </row>
    <row r="1151" spans="1:9" ht="15.75">
      <c r="A1151" s="57" t="s">
        <v>1502</v>
      </c>
      <c r="B1151" s="62" t="s">
        <v>635</v>
      </c>
      <c r="C1151" s="65" t="str">
        <f t="shared" si="93"/>
        <v>Length - 7 1/2"</v>
      </c>
      <c r="D1151" s="66"/>
      <c r="E1151" s="63">
        <v>49.5</v>
      </c>
      <c r="F1151" s="64">
        <v>8.6</v>
      </c>
      <c r="G1151" s="22">
        <f t="shared" si="89"/>
        <v>7.9119999999999999</v>
      </c>
      <c r="H1151" s="23">
        <f t="shared" si="90"/>
        <v>6.88</v>
      </c>
      <c r="I1151" s="65" t="s">
        <v>1462</v>
      </c>
    </row>
    <row r="1152" spans="1:9" ht="15.75">
      <c r="A1152" s="57" t="s">
        <v>1503</v>
      </c>
      <c r="B1152" s="62" t="s">
        <v>635</v>
      </c>
      <c r="C1152" s="65" t="str">
        <f t="shared" si="93"/>
        <v>Length - 9 1/2"</v>
      </c>
      <c r="D1152" s="66"/>
      <c r="E1152" s="63">
        <v>62.1</v>
      </c>
      <c r="F1152" s="64">
        <v>10.62</v>
      </c>
      <c r="G1152" s="22">
        <f t="shared" si="89"/>
        <v>9.7704000000000004</v>
      </c>
      <c r="H1152" s="23">
        <f t="shared" si="90"/>
        <v>8.4960000000000004</v>
      </c>
      <c r="I1152" s="65" t="s">
        <v>1504</v>
      </c>
    </row>
    <row r="1153" spans="1:9" ht="15.75">
      <c r="A1153" s="57" t="s">
        <v>1505</v>
      </c>
      <c r="B1153" s="62" t="s">
        <v>635</v>
      </c>
      <c r="C1153" s="65" t="str">
        <f t="shared" si="93"/>
        <v>Length - 12 1/2"</v>
      </c>
      <c r="D1153" s="66"/>
      <c r="E1153" s="63">
        <v>74.599999999999994</v>
      </c>
      <c r="F1153" s="64">
        <v>12.64</v>
      </c>
      <c r="G1153" s="22">
        <f t="shared" si="89"/>
        <v>11.628800000000002</v>
      </c>
      <c r="H1153" s="23">
        <f t="shared" si="90"/>
        <v>10.112000000000002</v>
      </c>
      <c r="I1153" s="65" t="s">
        <v>1506</v>
      </c>
    </row>
    <row r="1154" spans="1:9" ht="15.75">
      <c r="A1154" s="57" t="s">
        <v>17</v>
      </c>
      <c r="B1154" s="62"/>
      <c r="C1154" s="65"/>
      <c r="D1154" s="66"/>
      <c r="E1154" s="63"/>
      <c r="F1154" s="64"/>
      <c r="G1154" s="22" t="str">
        <f t="shared" si="89"/>
        <v xml:space="preserve"> </v>
      </c>
      <c r="H1154" s="23" t="str">
        <f t="shared" si="90"/>
        <v xml:space="preserve"> </v>
      </c>
    </row>
    <row r="1155" spans="1:9" ht="26.25">
      <c r="A1155" s="57" t="s">
        <v>1507</v>
      </c>
      <c r="B1155" s="67" t="s">
        <v>637</v>
      </c>
      <c r="C1155" s="164" t="s">
        <v>1508</v>
      </c>
      <c r="D1155" s="165"/>
      <c r="E1155" s="70">
        <v>3.7</v>
      </c>
      <c r="F1155" s="64">
        <v>4.04</v>
      </c>
      <c r="G1155" s="22">
        <f t="shared" si="89"/>
        <v>3.7168000000000001</v>
      </c>
      <c r="H1155" s="23">
        <f t="shared" si="90"/>
        <v>3.2320000000000002</v>
      </c>
    </row>
    <row r="1156" spans="1:9">
      <c r="A1156" s="57" t="s">
        <v>17</v>
      </c>
      <c r="B1156" s="62"/>
      <c r="C1156" s="166"/>
      <c r="D1156" s="66"/>
      <c r="E1156" s="63"/>
      <c r="F1156" s="167"/>
      <c r="G1156" s="22" t="str">
        <f t="shared" si="89"/>
        <v xml:space="preserve"> </v>
      </c>
      <c r="H1156" s="23" t="str">
        <f t="shared" si="90"/>
        <v xml:space="preserve"> </v>
      </c>
    </row>
    <row r="1157" spans="1:9" ht="15.75">
      <c r="A1157" s="57" t="s">
        <v>1509</v>
      </c>
      <c r="B1157" s="62" t="s">
        <v>770</v>
      </c>
      <c r="C1157" s="65" t="s">
        <v>1458</v>
      </c>
      <c r="D1157" s="66"/>
      <c r="E1157" s="63">
        <v>49</v>
      </c>
      <c r="F1157" s="64">
        <v>5.75</v>
      </c>
      <c r="G1157" s="22">
        <f t="shared" si="89"/>
        <v>5.29</v>
      </c>
      <c r="H1157" s="23">
        <f t="shared" si="90"/>
        <v>4.6000000000000005</v>
      </c>
      <c r="I1157" s="65" t="s">
        <v>1458</v>
      </c>
    </row>
    <row r="1158" spans="1:9" ht="15.75">
      <c r="A1158" s="57" t="s">
        <v>1510</v>
      </c>
      <c r="B1158" s="62" t="s">
        <v>770</v>
      </c>
      <c r="C1158" s="65" t="s">
        <v>1453</v>
      </c>
      <c r="D1158" s="66"/>
      <c r="E1158" s="63">
        <v>66.8</v>
      </c>
      <c r="F1158" s="64">
        <v>7.08</v>
      </c>
      <c r="G1158" s="22">
        <f t="shared" ref="G1158:G1221" si="94">IF(ISBLANK(F1158)," ",F1158*$G$3)</f>
        <v>6.5136000000000003</v>
      </c>
      <c r="H1158" s="23">
        <f t="shared" ref="H1158:H1221" si="95">IF(ISBLANK(F1158)," ",F1158*$H$3)</f>
        <v>5.6640000000000006</v>
      </c>
      <c r="I1158" s="65" t="s">
        <v>1453</v>
      </c>
    </row>
    <row r="1159" spans="1:9" ht="15.75">
      <c r="A1159" s="57" t="s">
        <v>1511</v>
      </c>
      <c r="B1159" s="62" t="s">
        <v>770</v>
      </c>
      <c r="C1159" s="65" t="s">
        <v>1512</v>
      </c>
      <c r="D1159" s="66"/>
      <c r="E1159" s="63">
        <v>80</v>
      </c>
      <c r="F1159" s="64">
        <v>8.3800000000000008</v>
      </c>
      <c r="G1159" s="22">
        <f t="shared" si="94"/>
        <v>7.7096000000000009</v>
      </c>
      <c r="H1159" s="23">
        <f t="shared" si="95"/>
        <v>6.7040000000000006</v>
      </c>
      <c r="I1159" s="65" t="s">
        <v>1512</v>
      </c>
    </row>
    <row r="1160" spans="1:9" ht="15.75">
      <c r="A1160" s="57" t="s">
        <v>17</v>
      </c>
      <c r="B1160" s="62"/>
      <c r="C1160" s="65"/>
      <c r="D1160" s="66"/>
      <c r="E1160" s="63"/>
      <c r="F1160" s="64"/>
      <c r="G1160" s="22" t="str">
        <f t="shared" si="94"/>
        <v xml:space="preserve"> </v>
      </c>
      <c r="H1160" s="23" t="str">
        <f t="shared" si="95"/>
        <v xml:space="preserve"> </v>
      </c>
    </row>
    <row r="1161" spans="1:9" ht="15.75">
      <c r="A1161" s="57" t="s">
        <v>1513</v>
      </c>
      <c r="B1161" s="62" t="s">
        <v>545</v>
      </c>
      <c r="C1161" s="65" t="s">
        <v>1514</v>
      </c>
      <c r="D1161" s="66"/>
      <c r="E1161" s="63">
        <v>7.7</v>
      </c>
      <c r="F1161" s="64">
        <v>3.86</v>
      </c>
      <c r="G1161" s="22">
        <f t="shared" si="94"/>
        <v>3.5512000000000001</v>
      </c>
      <c r="H1161" s="23">
        <f t="shared" si="95"/>
        <v>3.0880000000000001</v>
      </c>
    </row>
    <row r="1162" spans="1:9" ht="15.75">
      <c r="A1162" s="57" t="s">
        <v>17</v>
      </c>
      <c r="B1162" s="62"/>
      <c r="C1162" s="65"/>
      <c r="D1162" s="66"/>
      <c r="E1162" s="63"/>
      <c r="F1162" s="64"/>
      <c r="G1162" s="22" t="str">
        <f t="shared" si="94"/>
        <v xml:space="preserve"> </v>
      </c>
      <c r="H1162" s="23" t="str">
        <f t="shared" si="95"/>
        <v xml:space="preserve"> </v>
      </c>
    </row>
    <row r="1163" spans="1:9" ht="15.75">
      <c r="A1163" s="57" t="s">
        <v>1515</v>
      </c>
      <c r="B1163" s="62" t="s">
        <v>598</v>
      </c>
      <c r="C1163" s="65" t="s">
        <v>575</v>
      </c>
      <c r="D1163" s="66"/>
      <c r="E1163" s="63">
        <v>6.1</v>
      </c>
      <c r="F1163" s="64">
        <v>1.88</v>
      </c>
      <c r="G1163" s="22">
        <f t="shared" si="94"/>
        <v>1.7296</v>
      </c>
      <c r="H1163" s="23">
        <f t="shared" si="95"/>
        <v>1.504</v>
      </c>
    </row>
    <row r="1164" spans="1:9" ht="15.75">
      <c r="A1164" s="57" t="s">
        <v>1516</v>
      </c>
      <c r="B1164" s="62" t="s">
        <v>600</v>
      </c>
      <c r="C1164" s="65" t="s">
        <v>1517</v>
      </c>
      <c r="D1164" s="66" t="s">
        <v>1518</v>
      </c>
      <c r="E1164" s="63">
        <v>3.15</v>
      </c>
      <c r="F1164" s="64">
        <v>1.36</v>
      </c>
      <c r="G1164" s="22">
        <f t="shared" si="94"/>
        <v>1.2512000000000001</v>
      </c>
      <c r="H1164" s="23">
        <f t="shared" si="95"/>
        <v>1.0880000000000001</v>
      </c>
    </row>
    <row r="1165" spans="1:9" ht="15.75">
      <c r="A1165" s="57" t="s">
        <v>17</v>
      </c>
      <c r="B1165" s="67"/>
      <c r="C1165" s="68"/>
      <c r="D1165" s="69"/>
      <c r="E1165" s="70"/>
      <c r="F1165" s="71"/>
      <c r="G1165" s="22" t="str">
        <f t="shared" si="94"/>
        <v xml:space="preserve"> </v>
      </c>
      <c r="H1165" s="23" t="str">
        <f t="shared" si="95"/>
        <v xml:space="preserve"> </v>
      </c>
    </row>
    <row r="1166" spans="1:9">
      <c r="A1166" s="20" t="s">
        <v>1519</v>
      </c>
      <c r="B1166" s="134"/>
      <c r="C1166" s="53"/>
      <c r="D1166" s="72"/>
      <c r="E1166" s="92"/>
      <c r="F1166" s="73"/>
      <c r="G1166" s="22" t="str">
        <f t="shared" si="94"/>
        <v xml:space="preserve"> </v>
      </c>
      <c r="H1166" s="23" t="str">
        <f t="shared" si="95"/>
        <v xml:space="preserve"> </v>
      </c>
    </row>
    <row r="1167" spans="1:9" ht="15.75">
      <c r="A1167" s="57" t="s">
        <v>17</v>
      </c>
      <c r="B1167" s="168"/>
      <c r="C1167" s="135"/>
      <c r="D1167" s="169"/>
      <c r="E1167" s="170"/>
      <c r="F1167" s="171"/>
      <c r="G1167" s="22" t="str">
        <f t="shared" si="94"/>
        <v xml:space="preserve"> </v>
      </c>
      <c r="H1167" s="23" t="str">
        <f t="shared" si="95"/>
        <v xml:space="preserve"> </v>
      </c>
    </row>
    <row r="1168" spans="1:9" ht="15.75">
      <c r="A1168" s="57" t="s">
        <v>1520</v>
      </c>
      <c r="B1168" s="103" t="s">
        <v>1521</v>
      </c>
      <c r="C1168" s="65">
        <v>20</v>
      </c>
      <c r="D1168" s="76" t="s">
        <v>605</v>
      </c>
      <c r="E1168" s="63">
        <v>13.9</v>
      </c>
      <c r="F1168" s="64">
        <v>9.36</v>
      </c>
      <c r="G1168" s="22">
        <f t="shared" si="94"/>
        <v>8.6112000000000002</v>
      </c>
      <c r="H1168" s="23">
        <f t="shared" si="95"/>
        <v>7.4879999999999995</v>
      </c>
    </row>
    <row r="1169" spans="1:9" ht="15.75">
      <c r="A1169" s="57" t="s">
        <v>1522</v>
      </c>
      <c r="B1169" s="62" t="s">
        <v>1523</v>
      </c>
      <c r="C1169" s="65" t="s">
        <v>1524</v>
      </c>
      <c r="D1169" s="66" t="s">
        <v>1525</v>
      </c>
      <c r="E1169" s="63">
        <v>26.4</v>
      </c>
      <c r="F1169" s="64">
        <v>17.41</v>
      </c>
      <c r="G1169" s="22">
        <f t="shared" si="94"/>
        <v>16.017200000000003</v>
      </c>
      <c r="H1169" s="23">
        <f t="shared" si="95"/>
        <v>13.928000000000001</v>
      </c>
    </row>
    <row r="1170" spans="1:9" ht="15.75">
      <c r="A1170" s="57" t="s">
        <v>1526</v>
      </c>
      <c r="B1170" s="62" t="s">
        <v>1523</v>
      </c>
      <c r="C1170" s="65" t="s">
        <v>1527</v>
      </c>
      <c r="D1170" s="66" t="s">
        <v>1525</v>
      </c>
      <c r="E1170" s="63">
        <v>27</v>
      </c>
      <c r="F1170" s="64">
        <v>17.55</v>
      </c>
      <c r="G1170" s="22">
        <f t="shared" si="94"/>
        <v>16.146000000000001</v>
      </c>
      <c r="H1170" s="23">
        <f t="shared" si="95"/>
        <v>14.040000000000001</v>
      </c>
    </row>
    <row r="1171" spans="1:9" ht="15.75">
      <c r="A1171" s="57" t="s">
        <v>17</v>
      </c>
      <c r="B1171" s="67"/>
      <c r="C1171" s="68"/>
      <c r="D1171" s="69"/>
      <c r="E1171" s="70"/>
      <c r="F1171" s="71"/>
      <c r="G1171" s="22" t="str">
        <f t="shared" si="94"/>
        <v xml:space="preserve"> </v>
      </c>
      <c r="H1171" s="23" t="str">
        <f t="shared" si="95"/>
        <v xml:space="preserve"> </v>
      </c>
    </row>
    <row r="1172" spans="1:9">
      <c r="A1172" s="20" t="s">
        <v>1528</v>
      </c>
      <c r="B1172" s="134"/>
      <c r="C1172" s="172"/>
      <c r="D1172" s="72"/>
      <c r="E1172" s="55"/>
      <c r="F1172" s="73"/>
      <c r="G1172" s="22" t="str">
        <f t="shared" si="94"/>
        <v xml:space="preserve"> </v>
      </c>
      <c r="H1172" s="23" t="str">
        <f t="shared" si="95"/>
        <v xml:space="preserve"> </v>
      </c>
    </row>
    <row r="1173" spans="1:9" ht="15.75">
      <c r="A1173" s="57" t="s">
        <v>17</v>
      </c>
      <c r="B1173" s="103"/>
      <c r="C1173" s="84"/>
      <c r="D1173" s="76"/>
      <c r="E1173" s="77"/>
      <c r="F1173" s="78"/>
      <c r="G1173" s="22" t="str">
        <f t="shared" si="94"/>
        <v xml:space="preserve"> </v>
      </c>
      <c r="H1173" s="23" t="str">
        <f t="shared" si="95"/>
        <v xml:space="preserve"> </v>
      </c>
    </row>
    <row r="1174" spans="1:9" ht="15.75">
      <c r="A1174" s="57" t="s">
        <v>1529</v>
      </c>
      <c r="B1174" s="116" t="s">
        <v>1530</v>
      </c>
      <c r="C1174" s="65" t="s">
        <v>1531</v>
      </c>
      <c r="D1174" s="95"/>
      <c r="E1174" s="63">
        <v>14.4</v>
      </c>
      <c r="F1174" s="64">
        <v>1.17</v>
      </c>
      <c r="G1174" s="22">
        <f t="shared" si="94"/>
        <v>1.0764</v>
      </c>
      <c r="H1174" s="23">
        <f t="shared" si="95"/>
        <v>0.93599999999999994</v>
      </c>
    </row>
    <row r="1175" spans="1:9" ht="15.75">
      <c r="A1175" s="57" t="s">
        <v>1532</v>
      </c>
      <c r="B1175" s="62" t="s">
        <v>1530</v>
      </c>
      <c r="C1175" s="65" t="s">
        <v>1533</v>
      </c>
      <c r="D1175" s="66"/>
      <c r="E1175" s="63">
        <v>23.5</v>
      </c>
      <c r="F1175" s="64">
        <v>4.32</v>
      </c>
      <c r="G1175" s="22">
        <f t="shared" si="94"/>
        <v>3.9744000000000006</v>
      </c>
      <c r="H1175" s="23">
        <f t="shared" si="95"/>
        <v>3.4560000000000004</v>
      </c>
    </row>
    <row r="1176" spans="1:9" ht="15.75">
      <c r="A1176" s="57" t="s">
        <v>1534</v>
      </c>
      <c r="B1176" s="62" t="s">
        <v>1530</v>
      </c>
      <c r="C1176" s="65" t="s">
        <v>1535</v>
      </c>
      <c r="D1176" s="66"/>
      <c r="E1176" s="63">
        <v>31.9</v>
      </c>
      <c r="F1176" s="64">
        <v>7.4</v>
      </c>
      <c r="G1176" s="22">
        <f t="shared" si="94"/>
        <v>6.8080000000000007</v>
      </c>
      <c r="H1176" s="23">
        <f t="shared" si="95"/>
        <v>5.9200000000000008</v>
      </c>
    </row>
    <row r="1177" spans="1:9" ht="15.75">
      <c r="A1177" s="57" t="s">
        <v>1536</v>
      </c>
      <c r="B1177" s="62" t="s">
        <v>1530</v>
      </c>
      <c r="C1177" s="65" t="s">
        <v>1537</v>
      </c>
      <c r="D1177" s="66"/>
      <c r="E1177" s="63">
        <v>84.4</v>
      </c>
      <c r="F1177" s="64">
        <v>11.08</v>
      </c>
      <c r="G1177" s="22">
        <f t="shared" si="94"/>
        <v>10.1936</v>
      </c>
      <c r="H1177" s="23">
        <f t="shared" si="95"/>
        <v>8.8640000000000008</v>
      </c>
    </row>
    <row r="1178" spans="1:9" ht="15.75">
      <c r="A1178" s="57" t="s">
        <v>17</v>
      </c>
      <c r="B1178" s="67"/>
      <c r="C1178" s="68"/>
      <c r="D1178" s="69"/>
      <c r="E1178" s="70"/>
      <c r="F1178" s="71"/>
      <c r="G1178" s="22" t="str">
        <f t="shared" si="94"/>
        <v xml:space="preserve"> </v>
      </c>
      <c r="H1178" s="23" t="str">
        <f t="shared" si="95"/>
        <v xml:space="preserve"> </v>
      </c>
    </row>
    <row r="1179" spans="1:9">
      <c r="A1179" s="20" t="s">
        <v>1538</v>
      </c>
      <c r="B1179" s="134"/>
      <c r="C1179" s="53" t="s">
        <v>8</v>
      </c>
      <c r="D1179" s="72" t="s">
        <v>9</v>
      </c>
      <c r="E1179" s="55"/>
      <c r="F1179" s="73"/>
      <c r="G1179" s="22" t="str">
        <f t="shared" si="94"/>
        <v xml:space="preserve"> </v>
      </c>
      <c r="H1179" s="23" t="str">
        <f t="shared" si="95"/>
        <v xml:space="preserve"> </v>
      </c>
    </row>
    <row r="1180" spans="1:9" ht="15.75">
      <c r="A1180" s="57" t="s">
        <v>17</v>
      </c>
      <c r="B1180" s="103"/>
      <c r="C1180" s="75"/>
      <c r="D1180" s="76"/>
      <c r="E1180" s="77"/>
      <c r="F1180" s="78"/>
      <c r="G1180" s="22" t="str">
        <f t="shared" si="94"/>
        <v xml:space="preserve"> </v>
      </c>
      <c r="H1180" s="23" t="str">
        <f t="shared" si="95"/>
        <v xml:space="preserve"> </v>
      </c>
    </row>
    <row r="1181" spans="1:9" ht="15.75">
      <c r="A1181" s="57" t="s">
        <v>1539</v>
      </c>
      <c r="B1181" s="116" t="s">
        <v>3020</v>
      </c>
      <c r="C1181" s="65" t="str">
        <f t="shared" ref="C1181:C1197" si="96">_xlfn.CONCAT("Length - ",I1181)</f>
        <v>Length - 1"</v>
      </c>
      <c r="D1181" s="66">
        <v>2</v>
      </c>
      <c r="E1181" s="63">
        <v>6</v>
      </c>
      <c r="F1181" s="64">
        <v>0.91</v>
      </c>
      <c r="G1181" s="22">
        <f t="shared" si="94"/>
        <v>0.83720000000000006</v>
      </c>
      <c r="H1181" s="23">
        <f t="shared" si="95"/>
        <v>0.72800000000000009</v>
      </c>
      <c r="I1181" s="65" t="s">
        <v>385</v>
      </c>
    </row>
    <row r="1182" spans="1:9" ht="15.75">
      <c r="A1182" s="57" t="s">
        <v>1540</v>
      </c>
      <c r="B1182" s="116" t="s">
        <v>3020</v>
      </c>
      <c r="C1182" s="65" t="str">
        <f t="shared" si="96"/>
        <v>Length - 1 1/2"</v>
      </c>
      <c r="D1182" s="66">
        <v>3</v>
      </c>
      <c r="E1182" s="63">
        <v>8.9</v>
      </c>
      <c r="F1182" s="64">
        <v>1.25</v>
      </c>
      <c r="G1182" s="22">
        <f t="shared" si="94"/>
        <v>1.1500000000000001</v>
      </c>
      <c r="H1182" s="23">
        <f t="shared" si="95"/>
        <v>1</v>
      </c>
      <c r="I1182" s="65" t="s">
        <v>1541</v>
      </c>
    </row>
    <row r="1183" spans="1:9" ht="15.75">
      <c r="A1183" s="57" t="s">
        <v>1542</v>
      </c>
      <c r="B1183" s="116" t="s">
        <v>3020</v>
      </c>
      <c r="C1183" s="65" t="str">
        <f t="shared" si="96"/>
        <v>Length - 2"</v>
      </c>
      <c r="D1183" s="66">
        <v>4</v>
      </c>
      <c r="E1183" s="63">
        <v>12.7</v>
      </c>
      <c r="F1183" s="90">
        <v>1.62</v>
      </c>
      <c r="G1183" s="22">
        <f t="shared" si="94"/>
        <v>1.4904000000000002</v>
      </c>
      <c r="H1183" s="23">
        <f t="shared" si="95"/>
        <v>1.2960000000000003</v>
      </c>
      <c r="I1183" s="65" t="s">
        <v>1456</v>
      </c>
    </row>
    <row r="1184" spans="1:9" ht="15.75">
      <c r="A1184" s="57" t="s">
        <v>1543</v>
      </c>
      <c r="B1184" s="116" t="s">
        <v>3020</v>
      </c>
      <c r="C1184" s="65" t="str">
        <f t="shared" si="96"/>
        <v>Length - 2 1/2"</v>
      </c>
      <c r="D1184" s="66">
        <v>5</v>
      </c>
      <c r="E1184" s="63">
        <v>14.6</v>
      </c>
      <c r="F1184" s="64">
        <v>1.97</v>
      </c>
      <c r="G1184" s="22">
        <f t="shared" si="94"/>
        <v>1.8124</v>
      </c>
      <c r="H1184" s="23">
        <f t="shared" si="95"/>
        <v>1.5760000000000001</v>
      </c>
      <c r="I1184" s="65" t="s">
        <v>382</v>
      </c>
    </row>
    <row r="1185" spans="1:9" ht="15.75">
      <c r="A1185" s="57" t="s">
        <v>1544</v>
      </c>
      <c r="B1185" s="116" t="s">
        <v>3020</v>
      </c>
      <c r="C1185" s="65" t="str">
        <f t="shared" si="96"/>
        <v>Length - 3"</v>
      </c>
      <c r="D1185" s="66">
        <v>6</v>
      </c>
      <c r="E1185" s="63">
        <v>16.7</v>
      </c>
      <c r="F1185" s="64">
        <v>2.38</v>
      </c>
      <c r="G1185" s="22">
        <f t="shared" si="94"/>
        <v>2.1896</v>
      </c>
      <c r="H1185" s="23">
        <f t="shared" si="95"/>
        <v>1.9039999999999999</v>
      </c>
      <c r="I1185" s="65" t="s">
        <v>1545</v>
      </c>
    </row>
    <row r="1186" spans="1:9" ht="15.75">
      <c r="A1186" s="57" t="s">
        <v>1546</v>
      </c>
      <c r="B1186" s="116" t="s">
        <v>3020</v>
      </c>
      <c r="C1186" s="65" t="str">
        <f t="shared" si="96"/>
        <v>Length - 3 1/2"</v>
      </c>
      <c r="D1186" s="66">
        <v>7</v>
      </c>
      <c r="E1186" s="63">
        <v>20.9</v>
      </c>
      <c r="F1186" s="64">
        <v>2.78</v>
      </c>
      <c r="G1186" s="22">
        <f t="shared" si="94"/>
        <v>2.5575999999999999</v>
      </c>
      <c r="H1186" s="23">
        <f t="shared" si="95"/>
        <v>2.2239999999999998</v>
      </c>
      <c r="I1186" s="65" t="s">
        <v>1458</v>
      </c>
    </row>
    <row r="1187" spans="1:9" ht="15.75">
      <c r="A1187" s="57" t="s">
        <v>1547</v>
      </c>
      <c r="B1187" s="116" t="s">
        <v>3020</v>
      </c>
      <c r="C1187" s="65" t="str">
        <f t="shared" si="96"/>
        <v>Length - 4"</v>
      </c>
      <c r="D1187" s="66">
        <v>8</v>
      </c>
      <c r="E1187" s="63">
        <v>25.3</v>
      </c>
      <c r="F1187" s="64">
        <v>3.13</v>
      </c>
      <c r="G1187" s="22">
        <f t="shared" si="94"/>
        <v>2.8795999999999999</v>
      </c>
      <c r="H1187" s="23">
        <f t="shared" si="95"/>
        <v>2.504</v>
      </c>
      <c r="I1187" s="65" t="s">
        <v>1548</v>
      </c>
    </row>
    <row r="1188" spans="1:9" ht="15.75">
      <c r="A1188" s="57" t="s">
        <v>1549</v>
      </c>
      <c r="B1188" s="116" t="s">
        <v>3020</v>
      </c>
      <c r="C1188" s="65" t="str">
        <f t="shared" si="96"/>
        <v>Length - 4 1/2"</v>
      </c>
      <c r="D1188" s="66">
        <v>9</v>
      </c>
      <c r="E1188" s="63">
        <v>25.6</v>
      </c>
      <c r="F1188" s="64">
        <v>3.55</v>
      </c>
      <c r="G1188" s="22">
        <f t="shared" si="94"/>
        <v>3.266</v>
      </c>
      <c r="H1188" s="23">
        <f t="shared" si="95"/>
        <v>2.84</v>
      </c>
      <c r="I1188" s="65" t="s">
        <v>1453</v>
      </c>
    </row>
    <row r="1189" spans="1:9" ht="15.75">
      <c r="A1189" s="57" t="s">
        <v>1550</v>
      </c>
      <c r="B1189" s="116" t="s">
        <v>3020</v>
      </c>
      <c r="C1189" s="65" t="str">
        <f t="shared" si="96"/>
        <v>Length - 5 1/2"</v>
      </c>
      <c r="D1189" s="66">
        <v>11</v>
      </c>
      <c r="E1189" s="63">
        <v>31.2</v>
      </c>
      <c r="F1189" s="64">
        <v>4.3</v>
      </c>
      <c r="G1189" s="22">
        <f t="shared" si="94"/>
        <v>3.956</v>
      </c>
      <c r="H1189" s="23">
        <f t="shared" si="95"/>
        <v>3.44</v>
      </c>
      <c r="I1189" s="65" t="s">
        <v>1500</v>
      </c>
    </row>
    <row r="1190" spans="1:9" ht="15.75">
      <c r="A1190" s="57" t="s">
        <v>1551</v>
      </c>
      <c r="B1190" s="116" t="s">
        <v>3020</v>
      </c>
      <c r="C1190" s="65" t="str">
        <f t="shared" si="96"/>
        <v>Length - 6 1/2"</v>
      </c>
      <c r="D1190" s="66">
        <v>13</v>
      </c>
      <c r="E1190" s="63">
        <v>36.5</v>
      </c>
      <c r="F1190" s="64">
        <v>5.0999999999999996</v>
      </c>
      <c r="G1190" s="22">
        <f t="shared" si="94"/>
        <v>4.6920000000000002</v>
      </c>
      <c r="H1190" s="23">
        <f t="shared" si="95"/>
        <v>4.08</v>
      </c>
      <c r="I1190" s="65" t="s">
        <v>1552</v>
      </c>
    </row>
    <row r="1191" spans="1:9" ht="15.75">
      <c r="A1191" s="57" t="s">
        <v>1553</v>
      </c>
      <c r="B1191" s="116" t="s">
        <v>3020</v>
      </c>
      <c r="C1191" s="65" t="str">
        <f t="shared" si="96"/>
        <v>Length - 7 1/2"</v>
      </c>
      <c r="D1191" s="66">
        <v>15</v>
      </c>
      <c r="E1191" s="63">
        <v>45.7</v>
      </c>
      <c r="F1191" s="64">
        <v>5.9</v>
      </c>
      <c r="G1191" s="22">
        <f t="shared" si="94"/>
        <v>5.4280000000000008</v>
      </c>
      <c r="H1191" s="23">
        <f t="shared" si="95"/>
        <v>4.7200000000000006</v>
      </c>
      <c r="I1191" s="65" t="s">
        <v>1462</v>
      </c>
    </row>
    <row r="1192" spans="1:9" ht="15.75">
      <c r="A1192" s="57" t="s">
        <v>1554</v>
      </c>
      <c r="B1192" s="116" t="s">
        <v>3020</v>
      </c>
      <c r="C1192" s="65" t="str">
        <f t="shared" si="96"/>
        <v>Length - 8 1/2"</v>
      </c>
      <c r="D1192" s="66">
        <v>17</v>
      </c>
      <c r="E1192" s="63">
        <v>52.85</v>
      </c>
      <c r="F1192" s="64">
        <v>6.72</v>
      </c>
      <c r="G1192" s="22">
        <f t="shared" si="94"/>
        <v>6.1824000000000003</v>
      </c>
      <c r="H1192" s="23">
        <f t="shared" si="95"/>
        <v>5.3760000000000003</v>
      </c>
      <c r="I1192" s="65" t="s">
        <v>1555</v>
      </c>
    </row>
    <row r="1193" spans="1:9" ht="15.75">
      <c r="A1193" s="57" t="s">
        <v>1556</v>
      </c>
      <c r="B1193" s="116" t="s">
        <v>3020</v>
      </c>
      <c r="C1193" s="65" t="str">
        <f t="shared" si="96"/>
        <v>Length - 9 1/2"</v>
      </c>
      <c r="D1193" s="66">
        <v>19</v>
      </c>
      <c r="E1193" s="63">
        <v>60</v>
      </c>
      <c r="F1193" s="64">
        <v>7.48</v>
      </c>
      <c r="G1193" s="22">
        <f t="shared" si="94"/>
        <v>6.8816000000000006</v>
      </c>
      <c r="H1193" s="23">
        <f t="shared" si="95"/>
        <v>5.9840000000000009</v>
      </c>
      <c r="I1193" s="65" t="s">
        <v>1504</v>
      </c>
    </row>
    <row r="1194" spans="1:9" ht="15.75">
      <c r="A1194" s="57" t="s">
        <v>1557</v>
      </c>
      <c r="B1194" s="116" t="s">
        <v>3020</v>
      </c>
      <c r="C1194" s="65" t="str">
        <f t="shared" si="96"/>
        <v>Length - 12 1/2"</v>
      </c>
      <c r="D1194" s="66">
        <v>25</v>
      </c>
      <c r="E1194" s="63">
        <v>77</v>
      </c>
      <c r="F1194" s="64">
        <v>9.81</v>
      </c>
      <c r="G1194" s="22">
        <f t="shared" si="94"/>
        <v>9.0252000000000017</v>
      </c>
      <c r="H1194" s="23">
        <f t="shared" si="95"/>
        <v>7.8480000000000008</v>
      </c>
      <c r="I1194" s="65" t="s">
        <v>1506</v>
      </c>
    </row>
    <row r="1195" spans="1:9" ht="15.75">
      <c r="A1195" s="57" t="s">
        <v>1558</v>
      </c>
      <c r="B1195" s="116" t="s">
        <v>3020</v>
      </c>
      <c r="C1195" s="65" t="str">
        <f t="shared" si="96"/>
        <v>Length - 15 1/2"</v>
      </c>
      <c r="D1195" s="66">
        <v>31</v>
      </c>
      <c r="E1195" s="63">
        <v>99.9</v>
      </c>
      <c r="F1195" s="64">
        <v>11.84</v>
      </c>
      <c r="G1195" s="22">
        <f t="shared" si="94"/>
        <v>10.892800000000001</v>
      </c>
      <c r="H1195" s="23">
        <f t="shared" si="95"/>
        <v>9.4719999999999995</v>
      </c>
      <c r="I1195" s="65" t="s">
        <v>1559</v>
      </c>
    </row>
    <row r="1196" spans="1:9" ht="15.75">
      <c r="A1196" s="57" t="s">
        <v>1560</v>
      </c>
      <c r="B1196" s="116" t="s">
        <v>3020</v>
      </c>
      <c r="C1196" s="65" t="str">
        <f t="shared" si="96"/>
        <v>Length - 18 1/2"</v>
      </c>
      <c r="D1196" s="66">
        <v>37</v>
      </c>
      <c r="E1196" s="63">
        <v>114</v>
      </c>
      <c r="F1196" s="64">
        <v>14.11</v>
      </c>
      <c r="G1196" s="22">
        <f t="shared" si="94"/>
        <v>12.981199999999999</v>
      </c>
      <c r="H1196" s="23">
        <f t="shared" si="95"/>
        <v>11.288</v>
      </c>
      <c r="I1196" s="65" t="s">
        <v>1561</v>
      </c>
    </row>
    <row r="1197" spans="1:9" ht="15.75">
      <c r="A1197" s="57" t="s">
        <v>1562</v>
      </c>
      <c r="B1197" s="116" t="s">
        <v>3020</v>
      </c>
      <c r="C1197" s="65" t="str">
        <f t="shared" si="96"/>
        <v>Length - 24 1/2"</v>
      </c>
      <c r="D1197" s="66">
        <v>49</v>
      </c>
      <c r="E1197" s="63">
        <v>150.69999999999999</v>
      </c>
      <c r="F1197" s="64">
        <v>18.62</v>
      </c>
      <c r="G1197" s="22">
        <f t="shared" si="94"/>
        <v>17.130400000000002</v>
      </c>
      <c r="H1197" s="23">
        <f t="shared" si="95"/>
        <v>14.896000000000001</v>
      </c>
      <c r="I1197" s="65" t="s">
        <v>1563</v>
      </c>
    </row>
    <row r="1198" spans="1:9" ht="15.75">
      <c r="A1198" s="57" t="s">
        <v>17</v>
      </c>
      <c r="B1198" s="86"/>
      <c r="C1198" s="87"/>
      <c r="D1198" s="88"/>
      <c r="E1198" s="89"/>
      <c r="F1198" s="90"/>
      <c r="G1198" s="22" t="str">
        <f t="shared" si="94"/>
        <v xml:space="preserve"> </v>
      </c>
      <c r="H1198" s="23" t="str">
        <f t="shared" si="95"/>
        <v xml:space="preserve"> </v>
      </c>
    </row>
    <row r="1199" spans="1:9">
      <c r="A1199" s="20" t="s">
        <v>1564</v>
      </c>
      <c r="B1199" s="134"/>
      <c r="C1199" s="53"/>
      <c r="D1199" s="54" t="s">
        <v>1565</v>
      </c>
      <c r="E1199" s="55"/>
      <c r="F1199" s="73"/>
      <c r="G1199" s="22" t="str">
        <f t="shared" si="94"/>
        <v xml:space="preserve"> </v>
      </c>
      <c r="H1199" s="23" t="str">
        <f t="shared" si="95"/>
        <v xml:space="preserve"> </v>
      </c>
    </row>
    <row r="1200" spans="1:9" ht="15.75">
      <c r="A1200" s="57" t="s">
        <v>17</v>
      </c>
      <c r="B1200" s="103"/>
      <c r="C1200" s="75"/>
      <c r="D1200" s="85"/>
      <c r="E1200" s="77"/>
      <c r="F1200" s="78"/>
      <c r="G1200" s="22" t="str">
        <f t="shared" si="94"/>
        <v xml:space="preserve"> </v>
      </c>
      <c r="H1200" s="23" t="str">
        <f t="shared" si="95"/>
        <v xml:space="preserve"> </v>
      </c>
    </row>
    <row r="1201" spans="1:11" ht="15.75">
      <c r="A1201" s="57" t="s">
        <v>1566</v>
      </c>
      <c r="B1201" s="62" t="s">
        <v>1567</v>
      </c>
      <c r="C1201" s="65" t="s">
        <v>1568</v>
      </c>
      <c r="D1201" s="95" t="s">
        <v>1569</v>
      </c>
      <c r="E1201" s="63">
        <v>216</v>
      </c>
      <c r="F1201" s="64">
        <v>36.29</v>
      </c>
      <c r="G1201" s="22">
        <f t="shared" si="94"/>
        <v>33.386800000000001</v>
      </c>
      <c r="H1201" s="23">
        <f t="shared" si="95"/>
        <v>29.032</v>
      </c>
    </row>
    <row r="1202" spans="1:11" ht="15.75">
      <c r="A1202" s="57" t="s">
        <v>1570</v>
      </c>
      <c r="B1202" s="62" t="s">
        <v>3022</v>
      </c>
      <c r="C1202" s="65"/>
      <c r="D1202" s="95" t="s">
        <v>1571</v>
      </c>
      <c r="E1202" s="63">
        <v>4.2</v>
      </c>
      <c r="F1202" s="64">
        <v>9.7799999999999994</v>
      </c>
      <c r="G1202" s="22">
        <f t="shared" si="94"/>
        <v>8.9976000000000003</v>
      </c>
      <c r="H1202" s="23">
        <f t="shared" si="95"/>
        <v>7.8239999999999998</v>
      </c>
    </row>
    <row r="1203" spans="1:11" ht="15.75">
      <c r="A1203" s="57" t="s">
        <v>1572</v>
      </c>
      <c r="B1203" s="62" t="s">
        <v>1573</v>
      </c>
      <c r="C1203" s="65" t="s">
        <v>1574</v>
      </c>
      <c r="D1203" s="95" t="s">
        <v>1575</v>
      </c>
      <c r="E1203" s="63">
        <v>38.5</v>
      </c>
      <c r="F1203" s="64">
        <v>6.49</v>
      </c>
      <c r="G1203" s="22">
        <f t="shared" si="94"/>
        <v>5.9708000000000006</v>
      </c>
      <c r="H1203" s="23">
        <f t="shared" si="95"/>
        <v>5.1920000000000002</v>
      </c>
    </row>
    <row r="1204" spans="1:11" ht="15.75">
      <c r="A1204" s="57" t="s">
        <v>1576</v>
      </c>
      <c r="B1204" s="62" t="s">
        <v>1573</v>
      </c>
      <c r="C1204" s="65" t="s">
        <v>1577</v>
      </c>
      <c r="D1204" s="95" t="s">
        <v>1578</v>
      </c>
      <c r="E1204" s="63">
        <v>76</v>
      </c>
      <c r="F1204" s="64">
        <v>12.89</v>
      </c>
      <c r="G1204" s="22">
        <f t="shared" si="94"/>
        <v>11.8588</v>
      </c>
      <c r="H1204" s="23">
        <f t="shared" si="95"/>
        <v>10.312000000000001</v>
      </c>
    </row>
    <row r="1205" spans="1:11" ht="15.75">
      <c r="A1205" s="57" t="s">
        <v>1579</v>
      </c>
      <c r="B1205" s="62" t="s">
        <v>3023</v>
      </c>
      <c r="C1205" s="65" t="s">
        <v>1580</v>
      </c>
      <c r="D1205" s="95" t="s">
        <v>1055</v>
      </c>
      <c r="E1205" s="63">
        <v>64</v>
      </c>
      <c r="F1205" s="64">
        <v>15.86</v>
      </c>
      <c r="G1205" s="22">
        <f t="shared" si="94"/>
        <v>14.591200000000001</v>
      </c>
      <c r="H1205" s="23">
        <f t="shared" si="95"/>
        <v>12.688000000000001</v>
      </c>
    </row>
    <row r="1206" spans="1:11" ht="15.75">
      <c r="A1206" s="57" t="s">
        <v>1581</v>
      </c>
      <c r="B1206" s="62" t="s">
        <v>3023</v>
      </c>
      <c r="C1206" s="65" t="s">
        <v>1582</v>
      </c>
      <c r="D1206" s="95" t="s">
        <v>1055</v>
      </c>
      <c r="E1206" s="63">
        <v>43</v>
      </c>
      <c r="F1206" s="64">
        <v>18.68</v>
      </c>
      <c r="G1206" s="22">
        <f t="shared" si="94"/>
        <v>17.185600000000001</v>
      </c>
      <c r="H1206" s="23">
        <f t="shared" si="95"/>
        <v>14.944000000000001</v>
      </c>
    </row>
    <row r="1207" spans="1:11" ht="15.75">
      <c r="A1207" s="57" t="s">
        <v>1583</v>
      </c>
      <c r="B1207" s="62" t="s">
        <v>1584</v>
      </c>
      <c r="C1207" s="65" t="s">
        <v>1585</v>
      </c>
      <c r="D1207" s="95" t="s">
        <v>654</v>
      </c>
      <c r="E1207" s="63">
        <v>570</v>
      </c>
      <c r="F1207" s="64">
        <v>156.16999999999999</v>
      </c>
      <c r="G1207" s="22">
        <f t="shared" si="94"/>
        <v>143.6764</v>
      </c>
      <c r="H1207" s="23">
        <f t="shared" si="95"/>
        <v>124.93599999999999</v>
      </c>
    </row>
    <row r="1208" spans="1:11" ht="15.75">
      <c r="A1208" s="57" t="s">
        <v>17</v>
      </c>
      <c r="B1208" s="67"/>
      <c r="C1208" s="68"/>
      <c r="D1208" s="82"/>
      <c r="E1208" s="70"/>
      <c r="F1208" s="71"/>
      <c r="G1208" s="22" t="str">
        <f t="shared" si="94"/>
        <v xml:space="preserve"> </v>
      </c>
      <c r="H1208" s="23" t="str">
        <f t="shared" si="95"/>
        <v xml:space="preserve"> </v>
      </c>
    </row>
    <row r="1209" spans="1:11">
      <c r="A1209" s="20" t="s">
        <v>1586</v>
      </c>
      <c r="B1209" s="134"/>
      <c r="C1209" s="53" t="s">
        <v>136</v>
      </c>
      <c r="D1209" s="54" t="s">
        <v>107</v>
      </c>
      <c r="E1209" s="55"/>
      <c r="F1209" s="73"/>
      <c r="G1209" s="22" t="str">
        <f t="shared" si="94"/>
        <v xml:space="preserve"> </v>
      </c>
      <c r="H1209" s="23" t="str">
        <f t="shared" si="95"/>
        <v xml:space="preserve"> </v>
      </c>
    </row>
    <row r="1210" spans="1:11" ht="15.75">
      <c r="A1210" s="57" t="s">
        <v>17</v>
      </c>
      <c r="B1210" s="103"/>
      <c r="C1210" s="75"/>
      <c r="D1210" s="85"/>
      <c r="E1210" s="77"/>
      <c r="F1210" s="78"/>
      <c r="G1210" s="22" t="str">
        <f t="shared" si="94"/>
        <v xml:space="preserve"> </v>
      </c>
      <c r="H1210" s="23" t="str">
        <f t="shared" si="95"/>
        <v xml:space="preserve"> </v>
      </c>
      <c r="K1210" s="66" t="s">
        <v>1587</v>
      </c>
    </row>
    <row r="1211" spans="1:11" ht="15.75">
      <c r="A1211" s="57" t="s">
        <v>1588</v>
      </c>
      <c r="B1211" s="62" t="s">
        <v>692</v>
      </c>
      <c r="C1211" s="65" t="s">
        <v>1589</v>
      </c>
      <c r="D1211" s="129" t="str">
        <f t="shared" ref="D1211:D1216" si="97">_xlfn.CONCAT("Dia - ",K1210)</f>
        <v>Dia - 2 1/2" - 1 1/2"</v>
      </c>
      <c r="E1211" s="63">
        <v>20</v>
      </c>
      <c r="F1211" s="64">
        <v>38.56</v>
      </c>
      <c r="G1211" s="22">
        <f t="shared" si="94"/>
        <v>35.475200000000001</v>
      </c>
      <c r="H1211" s="23">
        <f t="shared" si="95"/>
        <v>30.848000000000003</v>
      </c>
      <c r="K1211" s="66" t="s">
        <v>1590</v>
      </c>
    </row>
    <row r="1212" spans="1:11" ht="15.75">
      <c r="A1212" s="57" t="s">
        <v>1591</v>
      </c>
      <c r="B1212" s="62" t="s">
        <v>692</v>
      </c>
      <c r="C1212" s="65" t="s">
        <v>1592</v>
      </c>
      <c r="D1212" s="129" t="str">
        <f t="shared" si="97"/>
        <v>Dia - 4 1/2" - 3 1/2"</v>
      </c>
      <c r="E1212" s="63">
        <v>39</v>
      </c>
      <c r="F1212" s="64">
        <v>60.65</v>
      </c>
      <c r="G1212" s="22">
        <f t="shared" si="94"/>
        <v>55.798000000000002</v>
      </c>
      <c r="H1212" s="23">
        <f t="shared" si="95"/>
        <v>48.52</v>
      </c>
      <c r="K1212" s="66" t="s">
        <v>1593</v>
      </c>
    </row>
    <row r="1213" spans="1:11" ht="15.75">
      <c r="A1213" s="57" t="s">
        <v>1594</v>
      </c>
      <c r="B1213" s="62" t="s">
        <v>1595</v>
      </c>
      <c r="C1213" s="65" t="s">
        <v>1596</v>
      </c>
      <c r="D1213" s="129" t="str">
        <f t="shared" si="97"/>
        <v xml:space="preserve">Dia - 4" - 2 1/2" </v>
      </c>
      <c r="E1213" s="63">
        <v>54</v>
      </c>
      <c r="F1213" s="64">
        <v>27.9</v>
      </c>
      <c r="G1213" s="22">
        <f t="shared" si="94"/>
        <v>25.667999999999999</v>
      </c>
      <c r="H1213" s="23">
        <f t="shared" si="95"/>
        <v>22.32</v>
      </c>
      <c r="K1213" s="66" t="s">
        <v>1587</v>
      </c>
    </row>
    <row r="1214" spans="1:11" ht="15.75">
      <c r="A1214" s="57" t="s">
        <v>1597</v>
      </c>
      <c r="B1214" s="62" t="s">
        <v>1598</v>
      </c>
      <c r="C1214" s="65" t="s">
        <v>155</v>
      </c>
      <c r="D1214" s="129" t="str">
        <f t="shared" si="97"/>
        <v>Dia - 2 1/2" - 1 1/2"</v>
      </c>
      <c r="E1214" s="63">
        <v>20</v>
      </c>
      <c r="F1214" s="64">
        <v>23.15</v>
      </c>
      <c r="G1214" s="22">
        <f t="shared" si="94"/>
        <v>21.297999999999998</v>
      </c>
      <c r="H1214" s="23">
        <f t="shared" si="95"/>
        <v>18.52</v>
      </c>
      <c r="K1214" s="66" t="s">
        <v>1599</v>
      </c>
    </row>
    <row r="1215" spans="1:11" ht="15.75">
      <c r="A1215" s="57" t="s">
        <v>1600</v>
      </c>
      <c r="B1215" s="62" t="s">
        <v>1598</v>
      </c>
      <c r="C1215" s="65" t="s">
        <v>159</v>
      </c>
      <c r="D1215" s="129" t="str">
        <f t="shared" si="97"/>
        <v>Dia - 3 1/2" - 2 1/2"</v>
      </c>
      <c r="E1215" s="63">
        <v>33</v>
      </c>
      <c r="F1215" s="64">
        <v>29.63</v>
      </c>
      <c r="G1215" s="22">
        <f t="shared" si="94"/>
        <v>27.259599999999999</v>
      </c>
      <c r="H1215" s="23">
        <f t="shared" si="95"/>
        <v>23.704000000000001</v>
      </c>
      <c r="K1215" s="66" t="s">
        <v>1601</v>
      </c>
    </row>
    <row r="1216" spans="1:11" ht="15.75">
      <c r="A1216" s="57" t="s">
        <v>1602</v>
      </c>
      <c r="B1216" s="62" t="s">
        <v>1598</v>
      </c>
      <c r="C1216" s="65" t="s">
        <v>157</v>
      </c>
      <c r="D1216" s="129" t="str">
        <f t="shared" si="97"/>
        <v>Dia - 4 1/2'' - 3 1/2''</v>
      </c>
      <c r="E1216" s="63">
        <v>39</v>
      </c>
      <c r="F1216" s="64">
        <v>33.53</v>
      </c>
      <c r="G1216" s="22">
        <f t="shared" si="94"/>
        <v>30.847600000000003</v>
      </c>
      <c r="H1216" s="23">
        <f t="shared" si="95"/>
        <v>26.824000000000002</v>
      </c>
    </row>
    <row r="1217" spans="1:9" ht="15.75">
      <c r="A1217" s="57" t="s">
        <v>17</v>
      </c>
      <c r="B1217" s="67"/>
      <c r="C1217" s="68"/>
      <c r="D1217" s="82"/>
      <c r="E1217" s="70"/>
      <c r="F1217" s="71"/>
      <c r="G1217" s="22" t="str">
        <f t="shared" si="94"/>
        <v xml:space="preserve"> </v>
      </c>
      <c r="H1217" s="23" t="str">
        <f t="shared" si="95"/>
        <v xml:space="preserve"> </v>
      </c>
    </row>
    <row r="1218" spans="1:9" ht="15.75">
      <c r="A1218" s="20" t="s">
        <v>698</v>
      </c>
      <c r="B1218" s="134"/>
      <c r="C1218" s="117"/>
      <c r="D1218" s="124"/>
      <c r="E1218" s="119"/>
      <c r="F1218" s="120"/>
      <c r="G1218" s="22" t="str">
        <f t="shared" si="94"/>
        <v xml:space="preserve"> </v>
      </c>
      <c r="H1218" s="23" t="str">
        <f t="shared" si="95"/>
        <v xml:space="preserve"> </v>
      </c>
    </row>
    <row r="1219" spans="1:9" ht="15.75">
      <c r="A1219" s="57" t="s">
        <v>17</v>
      </c>
      <c r="B1219" s="110"/>
      <c r="C1219" s="75"/>
      <c r="D1219" s="81"/>
      <c r="E1219" s="77"/>
      <c r="F1219" s="78"/>
      <c r="G1219" s="22" t="str">
        <f t="shared" si="94"/>
        <v xml:space="preserve"> </v>
      </c>
      <c r="H1219" s="23" t="str">
        <f t="shared" si="95"/>
        <v xml:space="preserve"> </v>
      </c>
    </row>
    <row r="1220" spans="1:9" ht="15.75">
      <c r="A1220" s="57" t="s">
        <v>1603</v>
      </c>
      <c r="B1220" s="62" t="s">
        <v>704</v>
      </c>
      <c r="C1220" s="65" t="str">
        <f>_xlfn.CONCAT("Length - ",I1220)</f>
        <v>Length - 12 1/2''</v>
      </c>
      <c r="D1220" s="95"/>
      <c r="E1220" s="63">
        <v>2.4</v>
      </c>
      <c r="F1220" s="64">
        <v>3.17</v>
      </c>
      <c r="G1220" s="22">
        <f t="shared" si="94"/>
        <v>2.9163999999999999</v>
      </c>
      <c r="H1220" s="23">
        <f t="shared" si="95"/>
        <v>2.536</v>
      </c>
      <c r="I1220" s="65" t="s">
        <v>1604</v>
      </c>
    </row>
    <row r="1221" spans="1:9" ht="15.75">
      <c r="A1221" s="57" t="s">
        <v>1605</v>
      </c>
      <c r="B1221" s="62" t="s">
        <v>704</v>
      </c>
      <c r="C1221" s="65" t="str">
        <f>_xlfn.CONCAT("Length - ",I1221)</f>
        <v>Length - 17 1/2''</v>
      </c>
      <c r="D1221" s="95"/>
      <c r="E1221" s="63">
        <v>3.35</v>
      </c>
      <c r="F1221" s="64">
        <v>3.88</v>
      </c>
      <c r="G1221" s="22">
        <f t="shared" si="94"/>
        <v>3.5695999999999999</v>
      </c>
      <c r="H1221" s="23">
        <f t="shared" si="95"/>
        <v>3.1040000000000001</v>
      </c>
      <c r="I1221" s="65" t="s">
        <v>1606</v>
      </c>
    </row>
    <row r="1222" spans="1:9" ht="15.75">
      <c r="A1222" s="57" t="s">
        <v>1607</v>
      </c>
      <c r="B1222" s="62" t="s">
        <v>704</v>
      </c>
      <c r="C1222" s="65" t="str">
        <f>_xlfn.CONCAT("Length - ",I1222)</f>
        <v>Length - 25''</v>
      </c>
      <c r="D1222" s="95"/>
      <c r="E1222" s="63">
        <v>4.5999999999999996</v>
      </c>
      <c r="F1222" s="64">
        <v>4.92</v>
      </c>
      <c r="G1222" s="22">
        <f t="shared" ref="G1222:G1285" si="98">IF(ISBLANK(F1222)," ",F1222*$G$3)</f>
        <v>4.5263999999999998</v>
      </c>
      <c r="H1222" s="23">
        <f t="shared" ref="H1222:H1285" si="99">IF(ISBLANK(F1222)," ",F1222*$H$3)</f>
        <v>3.9359999999999999</v>
      </c>
      <c r="I1222" s="65" t="s">
        <v>1608</v>
      </c>
    </row>
    <row r="1223" spans="1:9" ht="15.75">
      <c r="A1223" s="57" t="s">
        <v>1609</v>
      </c>
      <c r="B1223" s="62" t="s">
        <v>704</v>
      </c>
      <c r="C1223" s="65" t="str">
        <f>_xlfn.CONCAT("Length - ",I1223)</f>
        <v>Length - 7 1/2''</v>
      </c>
      <c r="D1223" s="66"/>
      <c r="E1223" s="63">
        <v>1.5</v>
      </c>
      <c r="F1223" s="64">
        <v>2.44</v>
      </c>
      <c r="G1223" s="22">
        <f t="shared" si="98"/>
        <v>2.2448000000000001</v>
      </c>
      <c r="H1223" s="23">
        <f t="shared" si="99"/>
        <v>1.952</v>
      </c>
      <c r="I1223" s="65" t="s">
        <v>1610</v>
      </c>
    </row>
    <row r="1224" spans="1:9" ht="15.75">
      <c r="A1224" s="57" t="s">
        <v>17</v>
      </c>
      <c r="B1224" s="67"/>
      <c r="C1224" s="68"/>
      <c r="D1224" s="82"/>
      <c r="E1224" s="70"/>
      <c r="F1224" s="71"/>
      <c r="G1224" s="22" t="str">
        <f t="shared" si="98"/>
        <v xml:space="preserve"> </v>
      </c>
      <c r="H1224" s="23" t="str">
        <f t="shared" si="99"/>
        <v xml:space="preserve"> </v>
      </c>
    </row>
    <row r="1225" spans="1:9">
      <c r="A1225" s="20" t="s">
        <v>713</v>
      </c>
      <c r="B1225" s="134"/>
      <c r="C1225" s="53" t="s">
        <v>259</v>
      </c>
      <c r="D1225" s="54" t="s">
        <v>9</v>
      </c>
      <c r="E1225" s="55"/>
      <c r="F1225" s="73"/>
      <c r="G1225" s="22" t="str">
        <f t="shared" si="98"/>
        <v xml:space="preserve"> </v>
      </c>
      <c r="H1225" s="23" t="str">
        <f t="shared" si="99"/>
        <v xml:space="preserve"> </v>
      </c>
    </row>
    <row r="1226" spans="1:9" ht="15.75">
      <c r="A1226" s="57" t="s">
        <v>17</v>
      </c>
      <c r="B1226" s="110"/>
      <c r="C1226" s="84"/>
      <c r="D1226" s="85"/>
      <c r="E1226" s="77"/>
      <c r="F1226" s="78"/>
      <c r="G1226" s="22" t="str">
        <f t="shared" si="98"/>
        <v xml:space="preserve"> </v>
      </c>
      <c r="H1226" s="23" t="str">
        <f t="shared" si="99"/>
        <v xml:space="preserve"> </v>
      </c>
    </row>
    <row r="1227" spans="1:9" ht="15.75">
      <c r="A1227" s="57" t="s">
        <v>1611</v>
      </c>
      <c r="B1227" s="62" t="s">
        <v>715</v>
      </c>
      <c r="C1227" s="65" t="str">
        <f>_xlfn.CONCAT("Size - ",I1227)</f>
        <v>Size - 1 1/2" x 3 1/2"</v>
      </c>
      <c r="D1227" s="66" t="s">
        <v>1162</v>
      </c>
      <c r="E1227" s="63">
        <v>6.8</v>
      </c>
      <c r="F1227" s="64">
        <v>1.36</v>
      </c>
      <c r="G1227" s="22">
        <f t="shared" si="98"/>
        <v>1.2512000000000001</v>
      </c>
      <c r="H1227" s="23">
        <f t="shared" si="99"/>
        <v>1.0880000000000001</v>
      </c>
      <c r="I1227" s="65" t="s">
        <v>1161</v>
      </c>
    </row>
    <row r="1228" spans="1:9" ht="15.75">
      <c r="A1228" s="57" t="s">
        <v>1612</v>
      </c>
      <c r="B1228" s="62" t="s">
        <v>715</v>
      </c>
      <c r="C1228" s="65" t="str">
        <f>_xlfn.CONCAT("Size - ",I1228)</f>
        <v>Size - 1 1/2" x 4 1/2"</v>
      </c>
      <c r="D1228" s="66" t="s">
        <v>1165</v>
      </c>
      <c r="E1228" s="63">
        <v>8.6</v>
      </c>
      <c r="F1228" s="64">
        <v>1.71</v>
      </c>
      <c r="G1228" s="22">
        <f t="shared" si="98"/>
        <v>1.5731999999999999</v>
      </c>
      <c r="H1228" s="23">
        <f t="shared" si="99"/>
        <v>1.3680000000000001</v>
      </c>
      <c r="I1228" s="65" t="s">
        <v>1164</v>
      </c>
    </row>
    <row r="1229" spans="1:9" ht="15.75">
      <c r="A1229" s="57" t="s">
        <v>17</v>
      </c>
      <c r="B1229" s="67"/>
      <c r="C1229" s="68"/>
      <c r="D1229" s="69"/>
      <c r="E1229" s="70"/>
      <c r="F1229" s="71"/>
      <c r="G1229" s="22" t="str">
        <f t="shared" si="98"/>
        <v xml:space="preserve"> </v>
      </c>
      <c r="H1229" s="23" t="str">
        <f t="shared" si="99"/>
        <v xml:space="preserve"> </v>
      </c>
    </row>
    <row r="1230" spans="1:9">
      <c r="A1230" s="20" t="s">
        <v>771</v>
      </c>
      <c r="B1230" s="134"/>
      <c r="C1230" s="53"/>
      <c r="D1230" s="54"/>
      <c r="E1230" s="92"/>
      <c r="F1230" s="73"/>
      <c r="G1230" s="22" t="str">
        <f t="shared" si="98"/>
        <v xml:space="preserve"> </v>
      </c>
      <c r="H1230" s="23" t="str">
        <f t="shared" si="99"/>
        <v xml:space="preserve"> </v>
      </c>
    </row>
    <row r="1231" spans="1:9" ht="15.75">
      <c r="A1231" s="57" t="s">
        <v>17</v>
      </c>
      <c r="B1231" s="110"/>
      <c r="C1231" s="75"/>
      <c r="D1231" s="81"/>
      <c r="E1231" s="93"/>
      <c r="F1231" s="78"/>
      <c r="G1231" s="22" t="str">
        <f t="shared" si="98"/>
        <v xml:space="preserve"> </v>
      </c>
      <c r="H1231" s="23" t="str">
        <f t="shared" si="99"/>
        <v xml:space="preserve"> </v>
      </c>
    </row>
    <row r="1232" spans="1:9" ht="15.75">
      <c r="A1232" s="57" t="s">
        <v>1613</v>
      </c>
      <c r="B1232" s="62" t="s">
        <v>773</v>
      </c>
      <c r="C1232" s="65" t="str">
        <f>_xlfn.CONCAT("Size - ",I1232)</f>
        <v>Size - 3 1/2" x 3 1/2"</v>
      </c>
      <c r="D1232" s="95" t="s">
        <v>1211</v>
      </c>
      <c r="E1232" s="63">
        <v>8.25</v>
      </c>
      <c r="F1232" s="64">
        <v>2.5499999999999998</v>
      </c>
      <c r="G1232" s="22">
        <f t="shared" si="98"/>
        <v>2.3460000000000001</v>
      </c>
      <c r="H1232" s="23">
        <f t="shared" si="99"/>
        <v>2.04</v>
      </c>
      <c r="I1232" s="65" t="s">
        <v>1210</v>
      </c>
    </row>
    <row r="1233" spans="1:9" ht="15.75">
      <c r="A1233" s="57" t="s">
        <v>1614</v>
      </c>
      <c r="B1233" s="62" t="s">
        <v>773</v>
      </c>
      <c r="C1233" s="65" t="str">
        <f>_xlfn.CONCAT("Size - ",I1233)</f>
        <v>Size - 4 1/2" x 4 1/2"</v>
      </c>
      <c r="D1233" s="95" t="s">
        <v>1230</v>
      </c>
      <c r="E1233" s="63">
        <v>14</v>
      </c>
      <c r="F1233" s="64">
        <v>3.58</v>
      </c>
      <c r="G1233" s="22">
        <f t="shared" si="98"/>
        <v>3.2936000000000001</v>
      </c>
      <c r="H1233" s="23">
        <f t="shared" si="99"/>
        <v>2.8640000000000003</v>
      </c>
      <c r="I1233" s="65" t="s">
        <v>1229</v>
      </c>
    </row>
    <row r="1234" spans="1:9" ht="15.75">
      <c r="A1234" s="57" t="s">
        <v>1615</v>
      </c>
      <c r="B1234" s="62" t="s">
        <v>773</v>
      </c>
      <c r="C1234" s="65" t="str">
        <f>_xlfn.CONCAT("Size - ",I1234)</f>
        <v>Size - 5 1/2" x 5 1/2"</v>
      </c>
      <c r="D1234" s="95" t="s">
        <v>1248</v>
      </c>
      <c r="E1234" s="63">
        <v>20.7</v>
      </c>
      <c r="F1234" s="64">
        <v>5.13</v>
      </c>
      <c r="G1234" s="22">
        <f t="shared" si="98"/>
        <v>4.7195999999999998</v>
      </c>
      <c r="H1234" s="23">
        <f t="shared" si="99"/>
        <v>4.1040000000000001</v>
      </c>
      <c r="I1234" s="65" t="s">
        <v>1247</v>
      </c>
    </row>
    <row r="1235" spans="1:9" ht="15.75">
      <c r="A1235" s="57" t="s">
        <v>17</v>
      </c>
      <c r="B1235" s="67"/>
      <c r="C1235" s="68"/>
      <c r="D1235" s="82"/>
      <c r="E1235" s="70"/>
      <c r="F1235" s="71"/>
      <c r="G1235" s="22" t="str">
        <f t="shared" si="98"/>
        <v xml:space="preserve"> </v>
      </c>
      <c r="H1235" s="23" t="str">
        <f t="shared" si="99"/>
        <v xml:space="preserve"> </v>
      </c>
    </row>
    <row r="1236" spans="1:9" ht="15.75">
      <c r="A1236" s="20" t="s">
        <v>1616</v>
      </c>
      <c r="B1236" s="134"/>
      <c r="C1236" s="117"/>
      <c r="D1236" s="124"/>
      <c r="E1236" s="119"/>
      <c r="F1236" s="120"/>
      <c r="G1236" s="22" t="str">
        <f t="shared" si="98"/>
        <v xml:space="preserve"> </v>
      </c>
      <c r="H1236" s="23" t="str">
        <f t="shared" si="99"/>
        <v xml:space="preserve"> </v>
      </c>
    </row>
    <row r="1237" spans="1:9" ht="15.75">
      <c r="A1237" s="57" t="s">
        <v>17</v>
      </c>
      <c r="B1237" s="74"/>
      <c r="C1237" s="75"/>
      <c r="D1237" s="81"/>
      <c r="E1237" s="77"/>
      <c r="F1237" s="78"/>
      <c r="G1237" s="22" t="str">
        <f t="shared" si="98"/>
        <v xml:space="preserve"> </v>
      </c>
      <c r="H1237" s="23" t="str">
        <f t="shared" si="99"/>
        <v xml:space="preserve"> </v>
      </c>
    </row>
    <row r="1238" spans="1:9" ht="15.75">
      <c r="A1238" s="57" t="s">
        <v>1617</v>
      </c>
      <c r="B1238" s="116" t="s">
        <v>518</v>
      </c>
      <c r="C1238" s="65" t="str">
        <f>_xlfn.CONCAT("Length - ",I1238)</f>
        <v>Length - 1 1/2''</v>
      </c>
      <c r="D1238" s="95" t="s">
        <v>1618</v>
      </c>
      <c r="E1238" s="63">
        <v>2</v>
      </c>
      <c r="F1238" s="64">
        <v>0.9</v>
      </c>
      <c r="G1238" s="22">
        <f t="shared" si="98"/>
        <v>0.82800000000000007</v>
      </c>
      <c r="H1238" s="23">
        <f t="shared" si="99"/>
        <v>0.72000000000000008</v>
      </c>
      <c r="I1238" s="65" t="s">
        <v>389</v>
      </c>
    </row>
    <row r="1239" spans="1:9" ht="15.75">
      <c r="A1239" s="57" t="s">
        <v>1619</v>
      </c>
      <c r="B1239" s="62" t="s">
        <v>1620</v>
      </c>
      <c r="C1239" s="65"/>
      <c r="D1239" s="66" t="s">
        <v>49</v>
      </c>
      <c r="E1239" s="63">
        <v>2.9</v>
      </c>
      <c r="F1239" s="64">
        <v>1.92</v>
      </c>
      <c r="G1239" s="22">
        <f t="shared" si="98"/>
        <v>1.7664</v>
      </c>
      <c r="H1239" s="23">
        <f t="shared" si="99"/>
        <v>1.536</v>
      </c>
    </row>
    <row r="1240" spans="1:9" ht="15.75">
      <c r="A1240" s="57" t="s">
        <v>17</v>
      </c>
      <c r="B1240" s="67"/>
      <c r="C1240" s="68"/>
      <c r="D1240" s="69"/>
      <c r="E1240" s="70"/>
      <c r="F1240" s="71"/>
      <c r="G1240" s="22" t="str">
        <f t="shared" si="98"/>
        <v xml:space="preserve"> </v>
      </c>
      <c r="H1240" s="23" t="str">
        <f t="shared" si="99"/>
        <v xml:space="preserve"> </v>
      </c>
    </row>
    <row r="1241" spans="1:9">
      <c r="A1241" s="20" t="s">
        <v>734</v>
      </c>
      <c r="B1241" s="134"/>
      <c r="C1241" s="53" t="s">
        <v>259</v>
      </c>
      <c r="D1241" s="72" t="s">
        <v>9</v>
      </c>
      <c r="E1241" s="55"/>
      <c r="F1241" s="73"/>
      <c r="G1241" s="22" t="str">
        <f t="shared" si="98"/>
        <v xml:space="preserve"> </v>
      </c>
      <c r="H1241" s="23" t="str">
        <f t="shared" si="99"/>
        <v xml:space="preserve"> </v>
      </c>
    </row>
    <row r="1242" spans="1:9" ht="15.75">
      <c r="A1242" s="57" t="s">
        <v>17</v>
      </c>
      <c r="B1242" s="103"/>
      <c r="C1242" s="75"/>
      <c r="D1242" s="76"/>
      <c r="E1242" s="77"/>
      <c r="F1242" s="78"/>
      <c r="G1242" s="22" t="str">
        <f t="shared" si="98"/>
        <v xml:space="preserve"> </v>
      </c>
      <c r="H1242" s="23" t="str">
        <f t="shared" si="99"/>
        <v xml:space="preserve"> </v>
      </c>
      <c r="I1242" s="65"/>
    </row>
    <row r="1243" spans="1:9" ht="15.75">
      <c r="A1243" s="57" t="s">
        <v>1621</v>
      </c>
      <c r="B1243" s="62" t="s">
        <v>736</v>
      </c>
      <c r="C1243" s="65" t="str">
        <f t="shared" ref="C1243:C1251" si="100">_xlfn.CONCAT("Size - ",I1243)</f>
        <v xml:space="preserve">Size - 1 1/2" x 7 1/2" </v>
      </c>
      <c r="D1243" s="95" t="s">
        <v>1173</v>
      </c>
      <c r="E1243" s="63">
        <v>22.4</v>
      </c>
      <c r="F1243" s="64">
        <v>3.86</v>
      </c>
      <c r="G1243" s="22">
        <f t="shared" si="98"/>
        <v>3.5512000000000001</v>
      </c>
      <c r="H1243" s="23">
        <f t="shared" si="99"/>
        <v>3.0880000000000001</v>
      </c>
      <c r="I1243" s="65" t="s">
        <v>1622</v>
      </c>
    </row>
    <row r="1244" spans="1:9" ht="15.75">
      <c r="A1244" s="57" t="s">
        <v>1623</v>
      </c>
      <c r="B1244" s="86" t="s">
        <v>736</v>
      </c>
      <c r="C1244" s="65" t="str">
        <f t="shared" si="100"/>
        <v>Size - 1 1/2" x 9 1/2"</v>
      </c>
      <c r="D1244" s="112" t="s">
        <v>1624</v>
      </c>
      <c r="E1244" s="89">
        <v>28.3</v>
      </c>
      <c r="F1244" s="90">
        <v>4.82</v>
      </c>
      <c r="G1244" s="22">
        <f t="shared" si="98"/>
        <v>4.4344000000000001</v>
      </c>
      <c r="H1244" s="23">
        <f t="shared" si="99"/>
        <v>3.8560000000000003</v>
      </c>
      <c r="I1244" s="87" t="s">
        <v>1178</v>
      </c>
    </row>
    <row r="1245" spans="1:9" ht="15.75">
      <c r="A1245" s="57" t="s">
        <v>1625</v>
      </c>
      <c r="B1245" s="62" t="s">
        <v>736</v>
      </c>
      <c r="C1245" s="65" t="str">
        <f t="shared" si="100"/>
        <v>Size - 1 1/2" x 12 1/2"</v>
      </c>
      <c r="D1245" s="66" t="s">
        <v>1188</v>
      </c>
      <c r="E1245" s="63">
        <v>38</v>
      </c>
      <c r="F1245" s="64">
        <v>6.15</v>
      </c>
      <c r="G1245" s="22">
        <f t="shared" si="98"/>
        <v>5.6580000000000004</v>
      </c>
      <c r="H1245" s="23">
        <f t="shared" si="99"/>
        <v>4.9200000000000008</v>
      </c>
      <c r="I1245" s="65" t="s">
        <v>1187</v>
      </c>
    </row>
    <row r="1246" spans="1:9" ht="15.75">
      <c r="A1246" s="57" t="s">
        <v>1626</v>
      </c>
      <c r="B1246" s="62" t="s">
        <v>736</v>
      </c>
      <c r="C1246" s="65" t="str">
        <f t="shared" si="100"/>
        <v>Size - 2 1/2" X 6 1/2"</v>
      </c>
      <c r="D1246" s="66" t="s">
        <v>1627</v>
      </c>
      <c r="E1246" s="63">
        <v>31.8</v>
      </c>
      <c r="F1246" s="64">
        <v>5.46</v>
      </c>
      <c r="G1246" s="22">
        <f t="shared" si="98"/>
        <v>5.0232000000000001</v>
      </c>
      <c r="H1246" s="23">
        <f t="shared" si="99"/>
        <v>4.3680000000000003</v>
      </c>
      <c r="I1246" s="65" t="s">
        <v>1628</v>
      </c>
    </row>
    <row r="1247" spans="1:9" ht="15.75">
      <c r="A1247" s="57" t="s">
        <v>1629</v>
      </c>
      <c r="B1247" s="62" t="s">
        <v>736</v>
      </c>
      <c r="C1247" s="65" t="str">
        <f t="shared" si="100"/>
        <v>Size - 2 1/2" x 8 1/2"</v>
      </c>
      <c r="D1247" s="66" t="s">
        <v>1630</v>
      </c>
      <c r="E1247" s="63">
        <v>42.4</v>
      </c>
      <c r="F1247" s="64">
        <v>7.36</v>
      </c>
      <c r="G1247" s="22">
        <f t="shared" si="98"/>
        <v>6.7712000000000003</v>
      </c>
      <c r="H1247" s="23">
        <f t="shared" si="99"/>
        <v>5.8880000000000008</v>
      </c>
      <c r="I1247" s="65" t="s">
        <v>1631</v>
      </c>
    </row>
    <row r="1248" spans="1:9" ht="15.75">
      <c r="A1248" s="57" t="s">
        <v>1632</v>
      </c>
      <c r="B1248" s="62" t="s">
        <v>736</v>
      </c>
      <c r="C1248" s="65" t="str">
        <f t="shared" si="100"/>
        <v>Size - 3 1/2" X 9 1/2"</v>
      </c>
      <c r="D1248" s="66" t="s">
        <v>1633</v>
      </c>
      <c r="E1248" s="63">
        <v>63</v>
      </c>
      <c r="F1248" s="64">
        <v>10</v>
      </c>
      <c r="G1248" s="22">
        <f t="shared" si="98"/>
        <v>9.2000000000000011</v>
      </c>
      <c r="H1248" s="23">
        <f t="shared" si="99"/>
        <v>8</v>
      </c>
      <c r="I1248" s="65" t="s">
        <v>1634</v>
      </c>
    </row>
    <row r="1249" spans="1:9" ht="15.75">
      <c r="A1249" s="57" t="s">
        <v>1635</v>
      </c>
      <c r="B1249" s="62" t="s">
        <v>736</v>
      </c>
      <c r="C1249" s="65" t="str">
        <f t="shared" si="100"/>
        <v>Size - 3 1/2" X 12 1/2"</v>
      </c>
      <c r="D1249" s="66" t="s">
        <v>1227</v>
      </c>
      <c r="E1249" s="63">
        <v>86.8</v>
      </c>
      <c r="F1249" s="64">
        <v>12.98</v>
      </c>
      <c r="G1249" s="22">
        <f t="shared" si="98"/>
        <v>11.941600000000001</v>
      </c>
      <c r="H1249" s="23">
        <f t="shared" si="99"/>
        <v>10.384</v>
      </c>
      <c r="I1249" s="65" t="s">
        <v>1636</v>
      </c>
    </row>
    <row r="1250" spans="1:9" ht="15.75">
      <c r="A1250" s="57" t="s">
        <v>1637</v>
      </c>
      <c r="B1250" s="62" t="s">
        <v>736</v>
      </c>
      <c r="C1250" s="65" t="str">
        <f t="shared" si="100"/>
        <v>Size - 5 1/2" x 9 1/2"</v>
      </c>
      <c r="D1250" s="66" t="s">
        <v>1638</v>
      </c>
      <c r="E1250" s="63">
        <v>108.8</v>
      </c>
      <c r="F1250" s="64">
        <v>16.309999999999999</v>
      </c>
      <c r="G1250" s="22">
        <f t="shared" si="98"/>
        <v>15.0052</v>
      </c>
      <c r="H1250" s="23">
        <f t="shared" si="99"/>
        <v>13.048</v>
      </c>
      <c r="I1250" s="65" t="s">
        <v>1253</v>
      </c>
    </row>
    <row r="1251" spans="1:9" ht="15.75">
      <c r="A1251" s="57" t="s">
        <v>1639</v>
      </c>
      <c r="B1251" s="62" t="s">
        <v>736</v>
      </c>
      <c r="C1251" s="65" t="str">
        <f t="shared" si="100"/>
        <v>Size - 5 1/2" x 12 1/2"</v>
      </c>
      <c r="D1251" s="66" t="s">
        <v>1640</v>
      </c>
      <c r="E1251" s="63">
        <v>137.19999999999999</v>
      </c>
      <c r="F1251" s="64">
        <v>21.24</v>
      </c>
      <c r="G1251" s="22">
        <f t="shared" si="98"/>
        <v>19.540800000000001</v>
      </c>
      <c r="H1251" s="23">
        <f t="shared" si="99"/>
        <v>16.992000000000001</v>
      </c>
      <c r="I1251" s="65" t="s">
        <v>1256</v>
      </c>
    </row>
    <row r="1252" spans="1:9" ht="15.75">
      <c r="A1252" s="57" t="s">
        <v>17</v>
      </c>
      <c r="B1252" s="67"/>
      <c r="C1252" s="68"/>
      <c r="D1252" s="69"/>
      <c r="E1252" s="70"/>
      <c r="F1252" s="71"/>
      <c r="G1252" s="22" t="str">
        <f t="shared" si="98"/>
        <v xml:space="preserve"> </v>
      </c>
      <c r="H1252" s="23" t="str">
        <f t="shared" si="99"/>
        <v xml:space="preserve"> </v>
      </c>
    </row>
    <row r="1253" spans="1:9">
      <c r="A1253" s="20" t="s">
        <v>1641</v>
      </c>
      <c r="B1253" s="134"/>
      <c r="C1253" s="53"/>
      <c r="D1253" s="72"/>
      <c r="E1253" s="55"/>
      <c r="F1253" s="73"/>
      <c r="G1253" s="22" t="str">
        <f t="shared" si="98"/>
        <v xml:space="preserve"> </v>
      </c>
      <c r="H1253" s="23" t="str">
        <f t="shared" si="99"/>
        <v xml:space="preserve"> </v>
      </c>
    </row>
    <row r="1254" spans="1:9" ht="15.75">
      <c r="A1254" s="57" t="s">
        <v>17</v>
      </c>
      <c r="B1254" s="103"/>
      <c r="C1254" s="75"/>
      <c r="D1254" s="76"/>
      <c r="E1254" s="77"/>
      <c r="F1254" s="78"/>
      <c r="G1254" s="22" t="str">
        <f t="shared" si="98"/>
        <v xml:space="preserve"> </v>
      </c>
      <c r="H1254" s="23" t="str">
        <f t="shared" si="99"/>
        <v xml:space="preserve"> </v>
      </c>
    </row>
    <row r="1255" spans="1:9" ht="15.75">
      <c r="A1255" s="57" t="s">
        <v>1642</v>
      </c>
      <c r="B1255" s="62" t="s">
        <v>1643</v>
      </c>
      <c r="C1255" s="65">
        <v>80</v>
      </c>
      <c r="D1255" s="66" t="s">
        <v>1644</v>
      </c>
      <c r="E1255" s="63">
        <v>123</v>
      </c>
      <c r="F1255" s="64">
        <v>51.51</v>
      </c>
      <c r="G1255" s="22">
        <f t="shared" si="98"/>
        <v>47.389200000000002</v>
      </c>
      <c r="H1255" s="23">
        <f t="shared" si="99"/>
        <v>41.207999999999998</v>
      </c>
    </row>
    <row r="1256" spans="1:9" ht="15.75">
      <c r="A1256" s="57" t="s">
        <v>17</v>
      </c>
      <c r="B1256" s="67"/>
      <c r="C1256" s="68"/>
      <c r="D1256" s="69"/>
      <c r="E1256" s="70"/>
      <c r="F1256" s="71"/>
      <c r="G1256" s="22" t="str">
        <f t="shared" si="98"/>
        <v xml:space="preserve"> </v>
      </c>
      <c r="H1256" s="23" t="str">
        <f t="shared" si="99"/>
        <v xml:space="preserve"> </v>
      </c>
    </row>
    <row r="1257" spans="1:9">
      <c r="A1257" s="20" t="s">
        <v>755</v>
      </c>
      <c r="B1257" s="134"/>
      <c r="C1257" s="53" t="s">
        <v>136</v>
      </c>
      <c r="D1257" s="72" t="s">
        <v>9</v>
      </c>
      <c r="E1257" s="55"/>
      <c r="F1257" s="73"/>
      <c r="G1257" s="22" t="str">
        <f t="shared" si="98"/>
        <v xml:space="preserve"> </v>
      </c>
      <c r="H1257" s="23" t="str">
        <f t="shared" si="99"/>
        <v xml:space="preserve"> </v>
      </c>
    </row>
    <row r="1258" spans="1:9" ht="15.75">
      <c r="A1258" s="57" t="s">
        <v>17</v>
      </c>
      <c r="B1258" s="103"/>
      <c r="C1258" s="75"/>
      <c r="D1258" s="76"/>
      <c r="E1258" s="77"/>
      <c r="F1258" s="78"/>
      <c r="G1258" s="22" t="str">
        <f t="shared" si="98"/>
        <v xml:space="preserve"> </v>
      </c>
      <c r="H1258" s="23" t="str">
        <f t="shared" si="99"/>
        <v xml:space="preserve"> </v>
      </c>
    </row>
    <row r="1259" spans="1:9" ht="15.75">
      <c r="A1259" s="57" t="s">
        <v>1645</v>
      </c>
      <c r="B1259" s="62" t="s">
        <v>757</v>
      </c>
      <c r="C1259" s="65" t="str">
        <f t="shared" ref="C1259:C1282" si="101">_xlfn.CONCAT(I1259,"T")</f>
        <v>10T</v>
      </c>
      <c r="D1259" s="66"/>
      <c r="E1259" s="63">
        <v>6.2</v>
      </c>
      <c r="F1259" s="64">
        <v>6.54</v>
      </c>
      <c r="G1259" s="22">
        <f t="shared" si="98"/>
        <v>6.0167999999999999</v>
      </c>
      <c r="H1259" s="23">
        <f t="shared" si="99"/>
        <v>5.2320000000000002</v>
      </c>
      <c r="I1259" s="65">
        <v>10</v>
      </c>
    </row>
    <row r="1260" spans="1:9" ht="15.75">
      <c r="A1260" s="57" t="s">
        <v>1646</v>
      </c>
      <c r="B1260" s="62" t="s">
        <v>757</v>
      </c>
      <c r="C1260" s="65" t="str">
        <f t="shared" si="101"/>
        <v>12T</v>
      </c>
      <c r="D1260" s="66"/>
      <c r="E1260" s="63">
        <v>8.3000000000000007</v>
      </c>
      <c r="F1260" s="64">
        <v>7.77</v>
      </c>
      <c r="G1260" s="22">
        <f t="shared" si="98"/>
        <v>7.1483999999999996</v>
      </c>
      <c r="H1260" s="23">
        <f t="shared" si="99"/>
        <v>6.2160000000000002</v>
      </c>
      <c r="I1260" s="65">
        <v>12</v>
      </c>
    </row>
    <row r="1261" spans="1:9" ht="15.75">
      <c r="A1261" s="57" t="s">
        <v>1647</v>
      </c>
      <c r="B1261" s="62" t="s">
        <v>757</v>
      </c>
      <c r="C1261" s="65" t="str">
        <f t="shared" si="101"/>
        <v>16T</v>
      </c>
      <c r="D1261" s="66"/>
      <c r="E1261" s="63">
        <v>13.2</v>
      </c>
      <c r="F1261" s="64">
        <v>10.6</v>
      </c>
      <c r="G1261" s="22">
        <f t="shared" si="98"/>
        <v>9.7520000000000007</v>
      </c>
      <c r="H1261" s="23">
        <f t="shared" si="99"/>
        <v>8.48</v>
      </c>
      <c r="I1261" s="65">
        <v>16</v>
      </c>
    </row>
    <row r="1262" spans="1:9" ht="15.75">
      <c r="A1262" s="57" t="s">
        <v>1648</v>
      </c>
      <c r="B1262" s="62" t="s">
        <v>757</v>
      </c>
      <c r="C1262" s="65" t="str">
        <f t="shared" si="101"/>
        <v>20T</v>
      </c>
      <c r="D1262" s="66"/>
      <c r="E1262" s="63">
        <v>14.9</v>
      </c>
      <c r="F1262" s="64">
        <v>13.19</v>
      </c>
      <c r="G1262" s="22">
        <f t="shared" si="98"/>
        <v>12.1348</v>
      </c>
      <c r="H1262" s="23">
        <f t="shared" si="99"/>
        <v>10.552</v>
      </c>
      <c r="I1262" s="65">
        <v>20</v>
      </c>
    </row>
    <row r="1263" spans="1:9" ht="15.75">
      <c r="A1263" s="57" t="s">
        <v>1649</v>
      </c>
      <c r="B1263" s="62" t="s">
        <v>757</v>
      </c>
      <c r="C1263" s="65" t="str">
        <f t="shared" si="101"/>
        <v>24T</v>
      </c>
      <c r="D1263" s="66"/>
      <c r="E1263" s="63">
        <v>19.8</v>
      </c>
      <c r="F1263" s="64">
        <v>15.86</v>
      </c>
      <c r="G1263" s="22">
        <f t="shared" si="98"/>
        <v>14.591200000000001</v>
      </c>
      <c r="H1263" s="23">
        <f t="shared" si="99"/>
        <v>12.688000000000001</v>
      </c>
      <c r="I1263" s="65">
        <v>24</v>
      </c>
    </row>
    <row r="1264" spans="1:9" ht="15.75">
      <c r="A1264" s="57" t="s">
        <v>1650</v>
      </c>
      <c r="B1264" s="62" t="s">
        <v>757</v>
      </c>
      <c r="C1264" s="65" t="str">
        <f t="shared" si="101"/>
        <v>30T</v>
      </c>
      <c r="D1264" s="66"/>
      <c r="E1264" s="63">
        <v>25.6</v>
      </c>
      <c r="F1264" s="64">
        <v>19.91</v>
      </c>
      <c r="G1264" s="22">
        <f t="shared" si="98"/>
        <v>18.3172</v>
      </c>
      <c r="H1264" s="23">
        <f t="shared" si="99"/>
        <v>15.928000000000001</v>
      </c>
      <c r="I1264" s="65">
        <v>30</v>
      </c>
    </row>
    <row r="1265" spans="1:9" ht="15.75">
      <c r="A1265" s="57" t="s">
        <v>1651</v>
      </c>
      <c r="B1265" s="67" t="s">
        <v>757</v>
      </c>
      <c r="C1265" s="65" t="str">
        <f t="shared" si="101"/>
        <v>32T</v>
      </c>
      <c r="D1265" s="69"/>
      <c r="E1265" s="70">
        <v>28.4</v>
      </c>
      <c r="F1265" s="64">
        <v>21.28</v>
      </c>
      <c r="G1265" s="22">
        <f t="shared" si="98"/>
        <v>19.5776</v>
      </c>
      <c r="H1265" s="23">
        <f t="shared" si="99"/>
        <v>17.024000000000001</v>
      </c>
      <c r="I1265" s="68">
        <v>32</v>
      </c>
    </row>
    <row r="1266" spans="1:9" ht="15.75">
      <c r="A1266" s="57" t="s">
        <v>1652</v>
      </c>
      <c r="B1266" s="130" t="s">
        <v>757</v>
      </c>
      <c r="C1266" s="65" t="str">
        <f t="shared" si="101"/>
        <v>36T</v>
      </c>
      <c r="D1266" s="161">
        <v>6</v>
      </c>
      <c r="E1266" s="160">
        <v>34.200000000000003</v>
      </c>
      <c r="F1266" s="64">
        <v>24.04</v>
      </c>
      <c r="G1266" s="22">
        <f t="shared" si="98"/>
        <v>22.116800000000001</v>
      </c>
      <c r="H1266" s="23">
        <f t="shared" si="99"/>
        <v>19.231999999999999</v>
      </c>
      <c r="I1266" s="132">
        <v>36</v>
      </c>
    </row>
    <row r="1267" spans="1:9" ht="15.75">
      <c r="A1267" s="57" t="s">
        <v>1653</v>
      </c>
      <c r="B1267" s="103" t="s">
        <v>757</v>
      </c>
      <c r="C1267" s="65" t="str">
        <f t="shared" si="101"/>
        <v>40T</v>
      </c>
      <c r="D1267" s="76">
        <v>8</v>
      </c>
      <c r="E1267" s="77">
        <v>40.200000000000003</v>
      </c>
      <c r="F1267" s="64">
        <v>26.86</v>
      </c>
      <c r="G1267" s="22">
        <f t="shared" si="98"/>
        <v>24.711200000000002</v>
      </c>
      <c r="H1267" s="23">
        <f t="shared" si="99"/>
        <v>21.488</v>
      </c>
      <c r="I1267" s="75">
        <v>40</v>
      </c>
    </row>
    <row r="1268" spans="1:9" ht="15.75">
      <c r="A1268" s="57" t="s">
        <v>1654</v>
      </c>
      <c r="B1268" s="62" t="s">
        <v>757</v>
      </c>
      <c r="C1268" s="65" t="str">
        <f t="shared" si="101"/>
        <v>48T</v>
      </c>
      <c r="D1268" s="66">
        <v>8</v>
      </c>
      <c r="E1268" s="63">
        <v>58</v>
      </c>
      <c r="F1268" s="64">
        <v>28.79</v>
      </c>
      <c r="G1268" s="22">
        <f t="shared" si="98"/>
        <v>26.486799999999999</v>
      </c>
      <c r="H1268" s="23">
        <f t="shared" si="99"/>
        <v>23.032</v>
      </c>
      <c r="I1268" s="65">
        <v>48</v>
      </c>
    </row>
    <row r="1269" spans="1:9" ht="15.75">
      <c r="A1269" s="57" t="s">
        <v>1655</v>
      </c>
      <c r="B1269" s="62" t="s">
        <v>757</v>
      </c>
      <c r="C1269" s="65" t="str">
        <f t="shared" si="101"/>
        <v>60T</v>
      </c>
      <c r="D1269" s="66" t="s">
        <v>1656</v>
      </c>
      <c r="E1269" s="63">
        <v>73.7</v>
      </c>
      <c r="F1269" s="64">
        <v>36.65</v>
      </c>
      <c r="G1269" s="22">
        <f t="shared" si="98"/>
        <v>33.718000000000004</v>
      </c>
      <c r="H1269" s="23">
        <f t="shared" si="99"/>
        <v>29.32</v>
      </c>
      <c r="I1269" s="65">
        <v>60</v>
      </c>
    </row>
    <row r="1270" spans="1:9" ht="15.75">
      <c r="A1270" s="57" t="s">
        <v>1657</v>
      </c>
      <c r="B1270" s="62" t="s">
        <v>1658</v>
      </c>
      <c r="C1270" s="65" t="str">
        <f t="shared" si="101"/>
        <v>10T</v>
      </c>
      <c r="D1270" s="66"/>
      <c r="E1270" s="63">
        <v>6.2</v>
      </c>
      <c r="F1270" s="64">
        <v>6.54</v>
      </c>
      <c r="G1270" s="22">
        <f t="shared" si="98"/>
        <v>6.0167999999999999</v>
      </c>
      <c r="H1270" s="23">
        <f t="shared" si="99"/>
        <v>5.2320000000000002</v>
      </c>
      <c r="I1270" s="65">
        <v>10</v>
      </c>
    </row>
    <row r="1271" spans="1:9" ht="15.75">
      <c r="A1271" s="57" t="s">
        <v>1659</v>
      </c>
      <c r="B1271" s="62" t="s">
        <v>1658</v>
      </c>
      <c r="C1271" s="65" t="str">
        <f t="shared" si="101"/>
        <v>12T</v>
      </c>
      <c r="D1271" s="66"/>
      <c r="E1271" s="63">
        <v>8.3000000000000007</v>
      </c>
      <c r="F1271" s="64">
        <v>7.77</v>
      </c>
      <c r="G1271" s="22">
        <f t="shared" si="98"/>
        <v>7.1483999999999996</v>
      </c>
      <c r="H1271" s="23">
        <f t="shared" si="99"/>
        <v>6.2160000000000002</v>
      </c>
      <c r="I1271" s="65">
        <v>12</v>
      </c>
    </row>
    <row r="1272" spans="1:9" ht="15.75">
      <c r="A1272" s="57" t="s">
        <v>1660</v>
      </c>
      <c r="B1272" s="62" t="s">
        <v>1658</v>
      </c>
      <c r="C1272" s="65" t="str">
        <f t="shared" si="101"/>
        <v>14T</v>
      </c>
      <c r="D1272" s="66"/>
      <c r="E1272" s="63">
        <v>10.199999999999999</v>
      </c>
      <c r="F1272" s="64">
        <v>9.1</v>
      </c>
      <c r="G1272" s="22">
        <f t="shared" si="98"/>
        <v>8.3719999999999999</v>
      </c>
      <c r="H1272" s="23">
        <f t="shared" si="99"/>
        <v>7.28</v>
      </c>
      <c r="I1272" s="65">
        <v>14</v>
      </c>
    </row>
    <row r="1273" spans="1:9" ht="15.75">
      <c r="A1273" s="57" t="s">
        <v>1661</v>
      </c>
      <c r="B1273" s="62" t="s">
        <v>1658</v>
      </c>
      <c r="C1273" s="65" t="str">
        <f t="shared" si="101"/>
        <v>16T</v>
      </c>
      <c r="D1273" s="66"/>
      <c r="E1273" s="63">
        <v>13.2</v>
      </c>
      <c r="F1273" s="64">
        <v>10.6</v>
      </c>
      <c r="G1273" s="22">
        <f t="shared" si="98"/>
        <v>9.7520000000000007</v>
      </c>
      <c r="H1273" s="23">
        <f t="shared" si="99"/>
        <v>8.48</v>
      </c>
      <c r="I1273" s="65">
        <v>16</v>
      </c>
    </row>
    <row r="1274" spans="1:9" ht="15.75">
      <c r="A1274" s="57" t="s">
        <v>1662</v>
      </c>
      <c r="B1274" s="62" t="s">
        <v>1658</v>
      </c>
      <c r="C1274" s="65" t="str">
        <f t="shared" si="101"/>
        <v>20T</v>
      </c>
      <c r="D1274" s="66"/>
      <c r="E1274" s="63">
        <v>14.9</v>
      </c>
      <c r="F1274" s="64">
        <v>13.19</v>
      </c>
      <c r="G1274" s="22">
        <f t="shared" si="98"/>
        <v>12.1348</v>
      </c>
      <c r="H1274" s="23">
        <f t="shared" si="99"/>
        <v>10.552</v>
      </c>
      <c r="I1274" s="65">
        <v>20</v>
      </c>
    </row>
    <row r="1275" spans="1:9" ht="15.75">
      <c r="A1275" s="57" t="s">
        <v>1663</v>
      </c>
      <c r="B1275" s="62" t="s">
        <v>1658</v>
      </c>
      <c r="C1275" s="65" t="str">
        <f t="shared" si="101"/>
        <v>24T</v>
      </c>
      <c r="D1275" s="66"/>
      <c r="E1275" s="63">
        <v>19.8</v>
      </c>
      <c r="F1275" s="64">
        <v>15.86</v>
      </c>
      <c r="G1275" s="22">
        <f t="shared" si="98"/>
        <v>14.591200000000001</v>
      </c>
      <c r="H1275" s="23">
        <f t="shared" si="99"/>
        <v>12.688000000000001</v>
      </c>
      <c r="I1275" s="65">
        <v>24</v>
      </c>
    </row>
    <row r="1276" spans="1:9" ht="15.75">
      <c r="A1276" s="57" t="s">
        <v>1664</v>
      </c>
      <c r="B1276" s="62" t="s">
        <v>1658</v>
      </c>
      <c r="C1276" s="65" t="str">
        <f t="shared" si="101"/>
        <v>30T</v>
      </c>
      <c r="D1276" s="66"/>
      <c r="E1276" s="63">
        <v>25.6</v>
      </c>
      <c r="F1276" s="64">
        <v>19.91</v>
      </c>
      <c r="G1276" s="22">
        <f t="shared" si="98"/>
        <v>18.3172</v>
      </c>
      <c r="H1276" s="23">
        <f t="shared" si="99"/>
        <v>15.928000000000001</v>
      </c>
      <c r="I1276" s="65">
        <v>30</v>
      </c>
    </row>
    <row r="1277" spans="1:9" ht="15.75">
      <c r="A1277" s="57" t="s">
        <v>1665</v>
      </c>
      <c r="B1277" s="62" t="s">
        <v>1658</v>
      </c>
      <c r="C1277" s="65" t="str">
        <f t="shared" si="101"/>
        <v>32T</v>
      </c>
      <c r="D1277" s="66"/>
      <c r="E1277" s="63">
        <v>28.4</v>
      </c>
      <c r="F1277" s="64">
        <v>21.28</v>
      </c>
      <c r="G1277" s="22">
        <f t="shared" si="98"/>
        <v>19.5776</v>
      </c>
      <c r="H1277" s="23">
        <f t="shared" si="99"/>
        <v>17.024000000000001</v>
      </c>
      <c r="I1277" s="65">
        <v>32</v>
      </c>
    </row>
    <row r="1278" spans="1:9" ht="15.75">
      <c r="A1278" s="57" t="s">
        <v>1666</v>
      </c>
      <c r="B1278" s="62" t="s">
        <v>1658</v>
      </c>
      <c r="C1278" s="65" t="str">
        <f t="shared" si="101"/>
        <v>35T</v>
      </c>
      <c r="D1278" s="66">
        <v>6</v>
      </c>
      <c r="E1278" s="63">
        <v>29.6</v>
      </c>
      <c r="F1278" s="64">
        <v>23.23</v>
      </c>
      <c r="G1278" s="22">
        <f t="shared" si="98"/>
        <v>21.371600000000001</v>
      </c>
      <c r="H1278" s="23">
        <f t="shared" si="99"/>
        <v>18.584</v>
      </c>
      <c r="I1278" s="65">
        <v>35</v>
      </c>
    </row>
    <row r="1279" spans="1:9" ht="15.75">
      <c r="A1279" s="57" t="s">
        <v>1667</v>
      </c>
      <c r="B1279" s="62" t="s">
        <v>1658</v>
      </c>
      <c r="C1279" s="65" t="str">
        <f t="shared" si="101"/>
        <v>36T</v>
      </c>
      <c r="D1279" s="66">
        <v>6</v>
      </c>
      <c r="E1279" s="63">
        <v>34.200000000000003</v>
      </c>
      <c r="F1279" s="64">
        <v>24.04</v>
      </c>
      <c r="G1279" s="22">
        <f t="shared" si="98"/>
        <v>22.116800000000001</v>
      </c>
      <c r="H1279" s="23">
        <f t="shared" si="99"/>
        <v>19.231999999999999</v>
      </c>
      <c r="I1279" s="65">
        <v>36</v>
      </c>
    </row>
    <row r="1280" spans="1:9" ht="15.75">
      <c r="A1280" s="57" t="s">
        <v>1668</v>
      </c>
      <c r="B1280" s="62" t="s">
        <v>1658</v>
      </c>
      <c r="C1280" s="65" t="str">
        <f t="shared" si="101"/>
        <v>40T</v>
      </c>
      <c r="D1280" s="66">
        <v>6</v>
      </c>
      <c r="E1280" s="63">
        <v>40.200000000000003</v>
      </c>
      <c r="F1280" s="64">
        <v>26.86</v>
      </c>
      <c r="G1280" s="22">
        <f t="shared" si="98"/>
        <v>24.711200000000002</v>
      </c>
      <c r="H1280" s="23">
        <f t="shared" si="99"/>
        <v>21.488</v>
      </c>
      <c r="I1280" s="65">
        <v>40</v>
      </c>
    </row>
    <row r="1281" spans="1:9" ht="15.75">
      <c r="A1281" s="57" t="s">
        <v>1669</v>
      </c>
      <c r="B1281" s="62" t="s">
        <v>1658</v>
      </c>
      <c r="C1281" s="65" t="str">
        <f t="shared" si="101"/>
        <v>48T</v>
      </c>
      <c r="D1281" s="66">
        <v>8</v>
      </c>
      <c r="E1281" s="63">
        <v>58</v>
      </c>
      <c r="F1281" s="64">
        <v>28.79</v>
      </c>
      <c r="G1281" s="22">
        <f t="shared" si="98"/>
        <v>26.486799999999999</v>
      </c>
      <c r="H1281" s="23">
        <f t="shared" si="99"/>
        <v>23.032</v>
      </c>
      <c r="I1281" s="65">
        <v>48</v>
      </c>
    </row>
    <row r="1282" spans="1:9" ht="15.75">
      <c r="A1282" s="57" t="s">
        <v>1670</v>
      </c>
      <c r="B1282" s="62" t="s">
        <v>1658</v>
      </c>
      <c r="C1282" s="65" t="str">
        <f t="shared" si="101"/>
        <v>60T</v>
      </c>
      <c r="D1282" s="66" t="s">
        <v>1656</v>
      </c>
      <c r="E1282" s="63">
        <v>73.7</v>
      </c>
      <c r="F1282" s="64">
        <v>36.65</v>
      </c>
      <c r="G1282" s="22">
        <f t="shared" si="98"/>
        <v>33.718000000000004</v>
      </c>
      <c r="H1282" s="23">
        <f t="shared" si="99"/>
        <v>29.32</v>
      </c>
      <c r="I1282" s="65">
        <v>60</v>
      </c>
    </row>
    <row r="1283" spans="1:9" ht="15.75">
      <c r="A1283" s="57" t="s">
        <v>17</v>
      </c>
      <c r="B1283" s="67"/>
      <c r="C1283" s="68"/>
      <c r="D1283" s="69"/>
      <c r="E1283" s="70"/>
      <c r="F1283" s="71"/>
      <c r="G1283" s="22" t="str">
        <f t="shared" si="98"/>
        <v xml:space="preserve"> </v>
      </c>
      <c r="H1283" s="23" t="str">
        <f t="shared" si="99"/>
        <v xml:space="preserve"> </v>
      </c>
    </row>
    <row r="1284" spans="1:9">
      <c r="A1284" s="20" t="s">
        <v>727</v>
      </c>
      <c r="B1284" s="134"/>
      <c r="C1284" s="53" t="s">
        <v>259</v>
      </c>
      <c r="D1284" s="72" t="s">
        <v>9</v>
      </c>
      <c r="E1284" s="55"/>
      <c r="F1284" s="73"/>
      <c r="G1284" s="22" t="str">
        <f t="shared" si="98"/>
        <v xml:space="preserve"> </v>
      </c>
      <c r="H1284" s="23" t="str">
        <f t="shared" si="99"/>
        <v xml:space="preserve"> </v>
      </c>
    </row>
    <row r="1285" spans="1:9" ht="15.75">
      <c r="A1285" s="57" t="s">
        <v>17</v>
      </c>
      <c r="B1285" s="103"/>
      <c r="C1285" s="75"/>
      <c r="D1285" s="76"/>
      <c r="E1285" s="77"/>
      <c r="F1285" s="78"/>
      <c r="G1285" s="22" t="str">
        <f t="shared" si="98"/>
        <v xml:space="preserve"> </v>
      </c>
      <c r="H1285" s="23" t="str">
        <f t="shared" si="99"/>
        <v xml:space="preserve"> </v>
      </c>
    </row>
    <row r="1286" spans="1:9" ht="15.75">
      <c r="A1286" s="57" t="s">
        <v>1671</v>
      </c>
      <c r="B1286" s="62" t="s">
        <v>1672</v>
      </c>
      <c r="C1286" s="65" t="str">
        <f>_xlfn.CONCAT("Size - ",I1286)</f>
        <v>Size - 1 1/2" x 3 1/2"</v>
      </c>
      <c r="D1286" s="81" t="s">
        <v>1673</v>
      </c>
      <c r="E1286" s="63">
        <v>2.25</v>
      </c>
      <c r="F1286" s="64">
        <v>1.1000000000000001</v>
      </c>
      <c r="G1286" s="22">
        <f t="shared" ref="G1286:G1349" si="102">IF(ISBLANK(F1286)," ",F1286*$G$3)</f>
        <v>1.0120000000000002</v>
      </c>
      <c r="H1286" s="23">
        <f t="shared" ref="H1286:H1349" si="103">IF(ISBLANK(F1286)," ",F1286*$H$3)</f>
        <v>0.88000000000000012</v>
      </c>
      <c r="I1286" s="75" t="s">
        <v>1161</v>
      </c>
    </row>
    <row r="1287" spans="1:9" ht="15.75">
      <c r="A1287" s="57" t="s">
        <v>1674</v>
      </c>
      <c r="B1287" s="62" t="s">
        <v>1672</v>
      </c>
      <c r="C1287" s="65" t="str">
        <f>_xlfn.CONCAT("Size - ",I1287)</f>
        <v>Size - 1 1/2" x 4 1/2"</v>
      </c>
      <c r="D1287" s="81" t="s">
        <v>1675</v>
      </c>
      <c r="E1287" s="63">
        <v>3.05</v>
      </c>
      <c r="F1287" s="64">
        <v>1.1100000000000001</v>
      </c>
      <c r="G1287" s="22">
        <f t="shared" si="102"/>
        <v>1.0212000000000001</v>
      </c>
      <c r="H1287" s="23">
        <f t="shared" si="103"/>
        <v>0.88800000000000012</v>
      </c>
      <c r="I1287" s="75" t="s">
        <v>1164</v>
      </c>
    </row>
    <row r="1288" spans="1:9" ht="15.75">
      <c r="A1288" s="57" t="s">
        <v>1676</v>
      </c>
      <c r="B1288" s="62" t="s">
        <v>1672</v>
      </c>
      <c r="C1288" s="65" t="str">
        <f>_xlfn.CONCAT("Size - ",I1288)</f>
        <v>Size - 2 1/2" x 7 1/2"</v>
      </c>
      <c r="D1288" s="81" t="s">
        <v>1677</v>
      </c>
      <c r="E1288" s="63">
        <v>9</v>
      </c>
      <c r="F1288" s="64">
        <v>2.69</v>
      </c>
      <c r="G1288" s="22">
        <f t="shared" si="102"/>
        <v>2.4748000000000001</v>
      </c>
      <c r="H1288" s="23">
        <f t="shared" si="103"/>
        <v>2.1520000000000001</v>
      </c>
      <c r="I1288" s="75" t="s">
        <v>738</v>
      </c>
    </row>
    <row r="1289" spans="1:9" ht="15.75">
      <c r="A1289" s="57" t="s">
        <v>1678</v>
      </c>
      <c r="B1289" s="62" t="s">
        <v>1672</v>
      </c>
      <c r="C1289" s="65" t="str">
        <f>_xlfn.CONCAT("Size - ",I1289)</f>
        <v>Size - 2 1/2" x 9 1/2"</v>
      </c>
      <c r="D1289" s="81" t="s">
        <v>1679</v>
      </c>
      <c r="E1289" s="63">
        <v>13</v>
      </c>
      <c r="F1289" s="64">
        <v>3.41</v>
      </c>
      <c r="G1289" s="22">
        <f t="shared" si="102"/>
        <v>3.1372000000000004</v>
      </c>
      <c r="H1289" s="23">
        <f t="shared" si="103"/>
        <v>2.7280000000000002</v>
      </c>
      <c r="I1289" s="75" t="s">
        <v>741</v>
      </c>
    </row>
    <row r="1290" spans="1:9" ht="15.75">
      <c r="A1290" s="57" t="s">
        <v>1680</v>
      </c>
      <c r="B1290" s="62" t="s">
        <v>1672</v>
      </c>
      <c r="C1290" s="65" t="str">
        <f>_xlfn.CONCAT("Size - ",I1290)</f>
        <v>Size - 2 1/2" x 12 1/2"</v>
      </c>
      <c r="D1290" s="81" t="s">
        <v>1681</v>
      </c>
      <c r="E1290" s="63">
        <v>15</v>
      </c>
      <c r="F1290" s="64">
        <v>4.49</v>
      </c>
      <c r="G1290" s="22">
        <f t="shared" si="102"/>
        <v>4.1308000000000007</v>
      </c>
      <c r="H1290" s="23">
        <f t="shared" si="103"/>
        <v>3.5920000000000005</v>
      </c>
      <c r="I1290" s="75" t="s">
        <v>744</v>
      </c>
    </row>
    <row r="1291" spans="1:9" ht="15.75">
      <c r="A1291" s="57" t="s">
        <v>17</v>
      </c>
      <c r="B1291" s="62"/>
      <c r="C1291" s="75"/>
      <c r="D1291" s="81"/>
      <c r="E1291" s="63"/>
      <c r="F1291" s="64"/>
      <c r="G1291" s="22" t="str">
        <f t="shared" si="102"/>
        <v xml:space="preserve"> </v>
      </c>
      <c r="H1291" s="23" t="str">
        <f t="shared" si="103"/>
        <v xml:space="preserve"> </v>
      </c>
    </row>
    <row r="1292" spans="1:9" ht="15.75">
      <c r="A1292" s="57" t="s">
        <v>1682</v>
      </c>
      <c r="B1292" s="62" t="s">
        <v>1683</v>
      </c>
      <c r="C1292" s="65" t="str">
        <f t="shared" ref="C1292:C1297" si="104">_xlfn.CONCAT("Size - ",I1292)</f>
        <v>Size - 1 1/2'' x 2 1/2''</v>
      </c>
      <c r="D1292" s="66" t="s">
        <v>1684</v>
      </c>
      <c r="E1292" s="63">
        <v>1.3</v>
      </c>
      <c r="F1292" s="64">
        <v>1.0900000000000001</v>
      </c>
      <c r="G1292" s="22">
        <f t="shared" si="102"/>
        <v>1.0028000000000001</v>
      </c>
      <c r="H1292" s="23">
        <f t="shared" si="103"/>
        <v>0.87200000000000011</v>
      </c>
      <c r="I1292" s="121" t="s">
        <v>279</v>
      </c>
    </row>
    <row r="1293" spans="1:9" ht="15.75">
      <c r="A1293" s="57" t="s">
        <v>1685</v>
      </c>
      <c r="B1293" s="62" t="s">
        <v>1683</v>
      </c>
      <c r="C1293" s="65" t="str">
        <f t="shared" si="104"/>
        <v>Size - 2'' x 2 1/2''</v>
      </c>
      <c r="D1293" s="66" t="s">
        <v>1686</v>
      </c>
      <c r="E1293" s="63">
        <v>1.5</v>
      </c>
      <c r="F1293" s="64">
        <v>1.23</v>
      </c>
      <c r="G1293" s="22">
        <f t="shared" si="102"/>
        <v>1.1315999999999999</v>
      </c>
      <c r="H1293" s="23">
        <f t="shared" si="103"/>
        <v>0.98399999999999999</v>
      </c>
      <c r="I1293" s="121" t="s">
        <v>776</v>
      </c>
    </row>
    <row r="1294" spans="1:9" ht="15.75">
      <c r="A1294" s="57" t="s">
        <v>1687</v>
      </c>
      <c r="B1294" s="62" t="s">
        <v>1683</v>
      </c>
      <c r="C1294" s="65" t="str">
        <f t="shared" si="104"/>
        <v>Size - 2 1/2'' x 2 1/2''</v>
      </c>
      <c r="D1294" s="66" t="s">
        <v>1688</v>
      </c>
      <c r="E1294" s="63">
        <v>1.85</v>
      </c>
      <c r="F1294" s="64">
        <v>1.46</v>
      </c>
      <c r="G1294" s="22">
        <f t="shared" si="102"/>
        <v>1.3431999999999999</v>
      </c>
      <c r="H1294" s="23">
        <f t="shared" si="103"/>
        <v>1.1679999999999999</v>
      </c>
      <c r="I1294" s="121" t="s">
        <v>752</v>
      </c>
    </row>
    <row r="1295" spans="1:9" ht="15.75">
      <c r="A1295" s="57" t="s">
        <v>1689</v>
      </c>
      <c r="B1295" s="62" t="s">
        <v>1683</v>
      </c>
      <c r="C1295" s="65" t="str">
        <f t="shared" si="104"/>
        <v>Size - 1 1/2'' x 3 1/2''</v>
      </c>
      <c r="D1295" s="66" t="s">
        <v>1673</v>
      </c>
      <c r="E1295" s="63">
        <v>1.7</v>
      </c>
      <c r="F1295" s="64">
        <v>1.46</v>
      </c>
      <c r="G1295" s="22">
        <f t="shared" si="102"/>
        <v>1.3431999999999999</v>
      </c>
      <c r="H1295" s="23">
        <f t="shared" si="103"/>
        <v>1.1679999999999999</v>
      </c>
      <c r="I1295" s="121" t="s">
        <v>781</v>
      </c>
    </row>
    <row r="1296" spans="1:9" ht="15.75">
      <c r="A1296" s="57" t="s">
        <v>1690</v>
      </c>
      <c r="B1296" s="62" t="s">
        <v>1683</v>
      </c>
      <c r="C1296" s="65" t="str">
        <f t="shared" si="104"/>
        <v>Size - 2'' x 3 1/2''</v>
      </c>
      <c r="D1296" s="66" t="s">
        <v>1691</v>
      </c>
      <c r="E1296" s="63">
        <v>2</v>
      </c>
      <c r="F1296" s="64">
        <v>1.65</v>
      </c>
      <c r="G1296" s="22">
        <f t="shared" si="102"/>
        <v>1.518</v>
      </c>
      <c r="H1296" s="23">
        <f t="shared" si="103"/>
        <v>1.32</v>
      </c>
      <c r="I1296" s="65" t="s">
        <v>784</v>
      </c>
    </row>
    <row r="1297" spans="1:9" ht="15.75">
      <c r="A1297" s="57" t="s">
        <v>1692</v>
      </c>
      <c r="B1297" s="62" t="s">
        <v>1683</v>
      </c>
      <c r="C1297" s="65" t="str">
        <f t="shared" si="104"/>
        <v>Size - 2 1/2'' x 3 1/2''</v>
      </c>
      <c r="D1297" s="66" t="s">
        <v>1693</v>
      </c>
      <c r="E1297" s="63">
        <v>2.5</v>
      </c>
      <c r="F1297" s="64">
        <v>1.66</v>
      </c>
      <c r="G1297" s="22">
        <f t="shared" si="102"/>
        <v>1.5271999999999999</v>
      </c>
      <c r="H1297" s="23">
        <f t="shared" si="103"/>
        <v>1.3280000000000001</v>
      </c>
      <c r="I1297" s="65" t="s">
        <v>787</v>
      </c>
    </row>
    <row r="1298" spans="1:9" ht="15.75">
      <c r="A1298" s="57" t="s">
        <v>17</v>
      </c>
      <c r="B1298" s="62"/>
      <c r="C1298" s="65"/>
      <c r="D1298" s="66"/>
      <c r="E1298" s="63"/>
      <c r="F1298" s="64"/>
      <c r="G1298" s="22" t="str">
        <f t="shared" si="102"/>
        <v xml:space="preserve"> </v>
      </c>
      <c r="H1298" s="23" t="str">
        <f t="shared" si="103"/>
        <v xml:space="preserve"> </v>
      </c>
    </row>
    <row r="1299" spans="1:9" ht="15.75">
      <c r="A1299" s="57" t="s">
        <v>1694</v>
      </c>
      <c r="B1299" s="62" t="s">
        <v>1695</v>
      </c>
      <c r="C1299" s="65" t="str">
        <f>_xlfn.CONCAT("Size - ",I1299)</f>
        <v>Size - 2 1/2'' x 2 1/2''</v>
      </c>
      <c r="D1299" s="66" t="s">
        <v>1688</v>
      </c>
      <c r="E1299" s="63">
        <v>1.4</v>
      </c>
      <c r="F1299" s="64">
        <v>1.82</v>
      </c>
      <c r="G1299" s="22">
        <f t="shared" si="102"/>
        <v>1.6744000000000001</v>
      </c>
      <c r="H1299" s="23">
        <f t="shared" si="103"/>
        <v>1.4560000000000002</v>
      </c>
      <c r="I1299" s="65" t="s">
        <v>752</v>
      </c>
    </row>
    <row r="1300" spans="1:9" ht="15.75">
      <c r="A1300" s="57" t="s">
        <v>17</v>
      </c>
      <c r="B1300" s="67"/>
      <c r="C1300" s="68"/>
      <c r="D1300" s="69"/>
      <c r="E1300" s="70"/>
      <c r="F1300" s="71"/>
      <c r="G1300" s="22" t="str">
        <f t="shared" si="102"/>
        <v xml:space="preserve"> </v>
      </c>
      <c r="H1300" s="23" t="str">
        <f t="shared" si="103"/>
        <v xml:space="preserve"> </v>
      </c>
    </row>
    <row r="1301" spans="1:9">
      <c r="A1301" s="20" t="s">
        <v>1696</v>
      </c>
      <c r="B1301" s="134"/>
      <c r="C1301" s="53"/>
      <c r="D1301" s="72"/>
      <c r="E1301" s="55"/>
      <c r="F1301" s="73"/>
      <c r="G1301" s="22" t="str">
        <f t="shared" si="102"/>
        <v xml:space="preserve"> </v>
      </c>
      <c r="H1301" s="23" t="str">
        <f t="shared" si="103"/>
        <v xml:space="preserve"> </v>
      </c>
    </row>
    <row r="1302" spans="1:9" ht="15.75">
      <c r="A1302" s="57" t="s">
        <v>17</v>
      </c>
      <c r="B1302" s="103"/>
      <c r="C1302" s="75"/>
      <c r="D1302" s="76"/>
      <c r="E1302" s="77"/>
      <c r="F1302" s="78"/>
      <c r="G1302" s="22" t="str">
        <f t="shared" si="102"/>
        <v xml:space="preserve"> </v>
      </c>
      <c r="H1302" s="23" t="str">
        <f t="shared" si="103"/>
        <v xml:space="preserve"> </v>
      </c>
    </row>
    <row r="1303" spans="1:9" ht="15.75">
      <c r="A1303" s="57" t="s">
        <v>1697</v>
      </c>
      <c r="B1303" s="62" t="s">
        <v>793</v>
      </c>
      <c r="C1303" s="65" t="s">
        <v>1269</v>
      </c>
      <c r="D1303" s="66"/>
      <c r="E1303" s="63">
        <v>5.4</v>
      </c>
      <c r="F1303" s="64">
        <v>3.12</v>
      </c>
      <c r="G1303" s="22">
        <f t="shared" si="102"/>
        <v>2.8704000000000001</v>
      </c>
      <c r="H1303" s="23">
        <f t="shared" si="103"/>
        <v>2.4960000000000004</v>
      </c>
    </row>
    <row r="1304" spans="1:9" ht="15.75">
      <c r="A1304" s="57" t="s">
        <v>1698</v>
      </c>
      <c r="B1304" s="62" t="s">
        <v>793</v>
      </c>
      <c r="C1304" s="65" t="s">
        <v>1267</v>
      </c>
      <c r="D1304" s="66"/>
      <c r="E1304" s="63">
        <v>3.25</v>
      </c>
      <c r="F1304" s="64">
        <v>2.09</v>
      </c>
      <c r="G1304" s="22">
        <f t="shared" si="102"/>
        <v>1.9227999999999998</v>
      </c>
      <c r="H1304" s="23">
        <f t="shared" si="103"/>
        <v>1.6719999999999999</v>
      </c>
    </row>
    <row r="1305" spans="1:9" ht="15.75">
      <c r="A1305" s="57" t="s">
        <v>1699</v>
      </c>
      <c r="B1305" s="86" t="s">
        <v>793</v>
      </c>
      <c r="C1305" s="87" t="s">
        <v>1700</v>
      </c>
      <c r="D1305" s="112"/>
      <c r="E1305" s="89">
        <v>6.4</v>
      </c>
      <c r="F1305" s="90">
        <v>3.61</v>
      </c>
      <c r="G1305" s="22">
        <f t="shared" si="102"/>
        <v>3.3212000000000002</v>
      </c>
      <c r="H1305" s="23">
        <f t="shared" si="103"/>
        <v>2.8879999999999999</v>
      </c>
    </row>
    <row r="1306" spans="1:9" ht="15.75">
      <c r="A1306" s="57"/>
      <c r="B1306" s="173"/>
      <c r="C1306" s="174"/>
      <c r="D1306" s="175"/>
      <c r="E1306" s="176"/>
      <c r="F1306" s="177"/>
      <c r="G1306" s="22" t="str">
        <f t="shared" si="102"/>
        <v xml:space="preserve"> </v>
      </c>
      <c r="H1306" s="23" t="str">
        <f t="shared" si="103"/>
        <v xml:space="preserve"> </v>
      </c>
    </row>
    <row r="1307" spans="1:9">
      <c r="A1307" s="20" t="s">
        <v>796</v>
      </c>
      <c r="B1307" s="134"/>
      <c r="C1307" s="117" t="s">
        <v>8</v>
      </c>
      <c r="D1307" s="118" t="s">
        <v>9</v>
      </c>
      <c r="E1307" s="119"/>
      <c r="F1307" s="178"/>
      <c r="G1307" s="22" t="str">
        <f t="shared" si="102"/>
        <v xml:space="preserve"> </v>
      </c>
      <c r="H1307" s="23" t="str">
        <f t="shared" si="103"/>
        <v xml:space="preserve"> </v>
      </c>
    </row>
    <row r="1308" spans="1:9" ht="15.75">
      <c r="A1308" s="57" t="s">
        <v>17</v>
      </c>
      <c r="B1308" s="103"/>
      <c r="C1308" s="84"/>
      <c r="D1308" s="155"/>
      <c r="E1308" s="77"/>
      <c r="F1308" s="78"/>
      <c r="G1308" s="22" t="str">
        <f t="shared" si="102"/>
        <v xml:space="preserve"> </v>
      </c>
      <c r="H1308" s="23" t="str">
        <f t="shared" si="103"/>
        <v xml:space="preserve"> </v>
      </c>
    </row>
    <row r="1309" spans="1:9" ht="15.75">
      <c r="A1309" s="57" t="s">
        <v>1701</v>
      </c>
      <c r="B1309" s="62" t="s">
        <v>798</v>
      </c>
      <c r="C1309" s="65" t="str">
        <f t="shared" ref="C1309:C1318" si="105">_xlfn.CONCAT("Length - ",I1309)</f>
        <v>Length - 4''</v>
      </c>
      <c r="D1309" s="66">
        <v>8</v>
      </c>
      <c r="E1309" s="63">
        <v>5.2</v>
      </c>
      <c r="F1309" s="64">
        <v>1.43</v>
      </c>
      <c r="G1309" s="22">
        <f t="shared" si="102"/>
        <v>1.3156000000000001</v>
      </c>
      <c r="H1309" s="23">
        <f t="shared" si="103"/>
        <v>1.1439999999999999</v>
      </c>
      <c r="I1309" s="65" t="s">
        <v>1702</v>
      </c>
    </row>
    <row r="1310" spans="1:9" ht="15.75">
      <c r="A1310" s="57" t="s">
        <v>1703</v>
      </c>
      <c r="B1310" s="62" t="s">
        <v>798</v>
      </c>
      <c r="C1310" s="65" t="str">
        <f t="shared" si="105"/>
        <v>Length - 6 1/2"</v>
      </c>
      <c r="D1310" s="66">
        <v>13</v>
      </c>
      <c r="E1310" s="63">
        <v>8.9</v>
      </c>
      <c r="F1310" s="64">
        <v>2.11</v>
      </c>
      <c r="G1310" s="22">
        <f t="shared" si="102"/>
        <v>1.9412</v>
      </c>
      <c r="H1310" s="23">
        <f t="shared" si="103"/>
        <v>1.6879999999999999</v>
      </c>
      <c r="I1310" s="65" t="s">
        <v>1552</v>
      </c>
    </row>
    <row r="1311" spans="1:9" ht="15.75">
      <c r="A1311" s="57" t="s">
        <v>1704</v>
      </c>
      <c r="B1311" s="62" t="s">
        <v>798</v>
      </c>
      <c r="C1311" s="65" t="str">
        <f t="shared" si="105"/>
        <v>Length - 7 1/2"</v>
      </c>
      <c r="D1311" s="66">
        <v>15</v>
      </c>
      <c r="E1311" s="63">
        <v>9.8000000000000007</v>
      </c>
      <c r="F1311" s="64">
        <v>2.39</v>
      </c>
      <c r="G1311" s="22">
        <f t="shared" si="102"/>
        <v>2.1988000000000003</v>
      </c>
      <c r="H1311" s="23">
        <f t="shared" si="103"/>
        <v>1.9120000000000001</v>
      </c>
      <c r="I1311" s="65" t="s">
        <v>1462</v>
      </c>
    </row>
    <row r="1312" spans="1:9" ht="15.75">
      <c r="A1312" s="57" t="s">
        <v>1705</v>
      </c>
      <c r="B1312" s="62" t="s">
        <v>798</v>
      </c>
      <c r="C1312" s="65" t="str">
        <f t="shared" si="105"/>
        <v>Length - 8 1/2"</v>
      </c>
      <c r="D1312" s="66">
        <v>17</v>
      </c>
      <c r="E1312" s="63">
        <v>10.45</v>
      </c>
      <c r="F1312" s="64">
        <v>2.66</v>
      </c>
      <c r="G1312" s="22">
        <f t="shared" si="102"/>
        <v>2.4472</v>
      </c>
      <c r="H1312" s="23">
        <f t="shared" si="103"/>
        <v>2.1280000000000001</v>
      </c>
      <c r="I1312" s="65" t="s">
        <v>1555</v>
      </c>
    </row>
    <row r="1313" spans="1:9" ht="15.75">
      <c r="A1313" s="57" t="s">
        <v>1706</v>
      </c>
      <c r="B1313" s="62" t="s">
        <v>798</v>
      </c>
      <c r="C1313" s="65" t="str">
        <f t="shared" si="105"/>
        <v>Length - 9 1/2"</v>
      </c>
      <c r="D1313" s="66">
        <v>19</v>
      </c>
      <c r="E1313" s="63">
        <v>11.1</v>
      </c>
      <c r="F1313" s="64">
        <v>2.93</v>
      </c>
      <c r="G1313" s="22">
        <f t="shared" si="102"/>
        <v>2.6956000000000002</v>
      </c>
      <c r="H1313" s="23">
        <f t="shared" si="103"/>
        <v>2.3440000000000003</v>
      </c>
      <c r="I1313" s="65" t="s">
        <v>1504</v>
      </c>
    </row>
    <row r="1314" spans="1:9" ht="15.75">
      <c r="A1314" s="57" t="s">
        <v>1707</v>
      </c>
      <c r="B1314" s="62" t="s">
        <v>798</v>
      </c>
      <c r="C1314" s="65" t="str">
        <f t="shared" si="105"/>
        <v>Length - 10 1/2"</v>
      </c>
      <c r="D1314" s="66">
        <v>21</v>
      </c>
      <c r="E1314" s="63">
        <v>13.7</v>
      </c>
      <c r="F1314" s="64">
        <v>3.22</v>
      </c>
      <c r="G1314" s="22">
        <f t="shared" si="102"/>
        <v>2.9624000000000001</v>
      </c>
      <c r="H1314" s="23">
        <f t="shared" si="103"/>
        <v>2.5760000000000005</v>
      </c>
      <c r="I1314" s="65" t="s">
        <v>1708</v>
      </c>
    </row>
    <row r="1315" spans="1:9" ht="15.75">
      <c r="A1315" s="57" t="s">
        <v>1709</v>
      </c>
      <c r="B1315" s="62" t="s">
        <v>798</v>
      </c>
      <c r="C1315" s="65" t="str">
        <f t="shared" si="105"/>
        <v>Length - 12 1/2"</v>
      </c>
      <c r="D1315" s="66">
        <v>25</v>
      </c>
      <c r="E1315" s="63">
        <v>16.3</v>
      </c>
      <c r="F1315" s="64">
        <v>3.77</v>
      </c>
      <c r="G1315" s="22">
        <f t="shared" si="102"/>
        <v>3.4684000000000004</v>
      </c>
      <c r="H1315" s="23">
        <f t="shared" si="103"/>
        <v>3.016</v>
      </c>
      <c r="I1315" s="65" t="s">
        <v>1506</v>
      </c>
    </row>
    <row r="1316" spans="1:9" ht="15.75">
      <c r="A1316" s="57" t="s">
        <v>1710</v>
      </c>
      <c r="B1316" s="62" t="s">
        <v>798</v>
      </c>
      <c r="C1316" s="65" t="str">
        <f t="shared" si="105"/>
        <v>Length - 15 1/2"</v>
      </c>
      <c r="D1316" s="66">
        <v>31</v>
      </c>
      <c r="E1316" s="63">
        <v>20.7</v>
      </c>
      <c r="F1316" s="64">
        <v>5.4</v>
      </c>
      <c r="G1316" s="22">
        <f t="shared" si="102"/>
        <v>4.9680000000000009</v>
      </c>
      <c r="H1316" s="23">
        <f t="shared" si="103"/>
        <v>4.32</v>
      </c>
      <c r="I1316" s="65" t="s">
        <v>1559</v>
      </c>
    </row>
    <row r="1317" spans="1:9" ht="15.75">
      <c r="A1317" s="57" t="s">
        <v>1711</v>
      </c>
      <c r="B1317" s="62" t="s">
        <v>798</v>
      </c>
      <c r="C1317" s="65" t="str">
        <f t="shared" si="105"/>
        <v>Length - 18 1/2"</v>
      </c>
      <c r="D1317" s="66">
        <v>37</v>
      </c>
      <c r="E1317" s="63">
        <v>24.7</v>
      </c>
      <c r="F1317" s="64">
        <v>7.03</v>
      </c>
      <c r="G1317" s="22">
        <f t="shared" si="102"/>
        <v>6.4676000000000009</v>
      </c>
      <c r="H1317" s="23">
        <f t="shared" si="103"/>
        <v>5.6240000000000006</v>
      </c>
      <c r="I1317" s="65" t="s">
        <v>1561</v>
      </c>
    </row>
    <row r="1318" spans="1:9" ht="15.75">
      <c r="A1318" s="57" t="s">
        <v>1712</v>
      </c>
      <c r="B1318" s="62" t="s">
        <v>798</v>
      </c>
      <c r="C1318" s="65" t="str">
        <f t="shared" si="105"/>
        <v>Length - 24 1/2"</v>
      </c>
      <c r="D1318" s="66">
        <v>49</v>
      </c>
      <c r="E1318" s="63">
        <v>32.9</v>
      </c>
      <c r="F1318" s="64">
        <v>8.69</v>
      </c>
      <c r="G1318" s="22">
        <f t="shared" si="102"/>
        <v>7.9947999999999997</v>
      </c>
      <c r="H1318" s="23">
        <f t="shared" si="103"/>
        <v>6.952</v>
      </c>
      <c r="I1318" s="65" t="s">
        <v>1563</v>
      </c>
    </row>
    <row r="1319" spans="1:9" ht="15.75">
      <c r="A1319" s="57" t="s">
        <v>17</v>
      </c>
      <c r="B1319" s="67"/>
      <c r="C1319" s="68"/>
      <c r="D1319" s="69"/>
      <c r="E1319" s="70"/>
      <c r="F1319" s="71"/>
      <c r="G1319" s="22" t="str">
        <f t="shared" si="102"/>
        <v xml:space="preserve"> </v>
      </c>
      <c r="H1319" s="23" t="str">
        <f t="shared" si="103"/>
        <v xml:space="preserve"> </v>
      </c>
    </row>
    <row r="1320" spans="1:9">
      <c r="A1320" s="20" t="s">
        <v>1713</v>
      </c>
      <c r="B1320" s="134"/>
      <c r="C1320" s="172"/>
      <c r="D1320" s="179"/>
      <c r="E1320" s="55"/>
      <c r="F1320" s="73"/>
      <c r="G1320" s="22" t="str">
        <f t="shared" si="102"/>
        <v xml:space="preserve"> </v>
      </c>
      <c r="H1320" s="23" t="str">
        <f t="shared" si="103"/>
        <v xml:space="preserve"> </v>
      </c>
    </row>
    <row r="1321" spans="1:9" ht="15.75">
      <c r="A1321" s="57" t="s">
        <v>17</v>
      </c>
      <c r="B1321" s="103"/>
      <c r="C1321" s="84"/>
      <c r="D1321" s="155"/>
      <c r="E1321" s="77"/>
      <c r="F1321" s="78"/>
      <c r="G1321" s="22" t="str">
        <f t="shared" si="102"/>
        <v xml:space="preserve"> </v>
      </c>
      <c r="H1321" s="23" t="str">
        <f t="shared" si="103"/>
        <v xml:space="preserve"> </v>
      </c>
    </row>
    <row r="1322" spans="1:9" ht="15.75">
      <c r="A1322" s="57" t="s">
        <v>1714</v>
      </c>
      <c r="B1322" s="62" t="s">
        <v>1715</v>
      </c>
      <c r="C1322" s="65" t="s">
        <v>1716</v>
      </c>
      <c r="D1322" s="66"/>
      <c r="E1322" s="63">
        <v>2.4</v>
      </c>
      <c r="F1322" s="64">
        <v>1.04</v>
      </c>
      <c r="G1322" s="22">
        <f t="shared" si="102"/>
        <v>0.95680000000000009</v>
      </c>
      <c r="H1322" s="23">
        <f t="shared" si="103"/>
        <v>0.83200000000000007</v>
      </c>
    </row>
    <row r="1323" spans="1:9" ht="15.75">
      <c r="A1323" s="57" t="s">
        <v>1717</v>
      </c>
      <c r="B1323" s="62" t="s">
        <v>1715</v>
      </c>
      <c r="C1323" s="65" t="s">
        <v>1718</v>
      </c>
      <c r="D1323" s="66"/>
      <c r="E1323" s="63">
        <v>3.7</v>
      </c>
      <c r="F1323" s="64">
        <v>1.31</v>
      </c>
      <c r="G1323" s="22">
        <f t="shared" si="102"/>
        <v>1.2052</v>
      </c>
      <c r="H1323" s="23">
        <f t="shared" si="103"/>
        <v>1.048</v>
      </c>
    </row>
    <row r="1324" spans="1:9" ht="15.75">
      <c r="A1324" s="57" t="s">
        <v>1719</v>
      </c>
      <c r="B1324" s="62" t="s">
        <v>1715</v>
      </c>
      <c r="C1324" s="65" t="s">
        <v>1720</v>
      </c>
      <c r="D1324" s="66"/>
      <c r="E1324" s="63">
        <v>5.8</v>
      </c>
      <c r="F1324" s="64">
        <v>1.73</v>
      </c>
      <c r="G1324" s="22">
        <f t="shared" si="102"/>
        <v>1.5916000000000001</v>
      </c>
      <c r="H1324" s="23">
        <f t="shared" si="103"/>
        <v>1.3840000000000001</v>
      </c>
    </row>
    <row r="1325" spans="1:9" ht="15.75">
      <c r="A1325" s="57" t="s">
        <v>1721</v>
      </c>
      <c r="B1325" s="62" t="s">
        <v>1715</v>
      </c>
      <c r="C1325" s="65" t="s">
        <v>1722</v>
      </c>
      <c r="D1325" s="66"/>
      <c r="E1325" s="63">
        <v>6.8</v>
      </c>
      <c r="F1325" s="64">
        <v>1.98</v>
      </c>
      <c r="G1325" s="22">
        <f t="shared" si="102"/>
        <v>1.8216000000000001</v>
      </c>
      <c r="H1325" s="23">
        <f t="shared" si="103"/>
        <v>1.5840000000000001</v>
      </c>
    </row>
    <row r="1326" spans="1:9" ht="15.75">
      <c r="A1326" s="57" t="s">
        <v>1723</v>
      </c>
      <c r="B1326" s="62" t="s">
        <v>1715</v>
      </c>
      <c r="C1326" s="65" t="s">
        <v>1724</v>
      </c>
      <c r="D1326" s="66"/>
      <c r="E1326" s="63">
        <v>7.85</v>
      </c>
      <c r="F1326" s="64">
        <v>2.25</v>
      </c>
      <c r="G1326" s="22">
        <f t="shared" si="102"/>
        <v>2.0700000000000003</v>
      </c>
      <c r="H1326" s="23">
        <f t="shared" si="103"/>
        <v>1.8</v>
      </c>
    </row>
    <row r="1327" spans="1:9" ht="15.75">
      <c r="A1327" s="57" t="s">
        <v>1725</v>
      </c>
      <c r="B1327" s="62" t="s">
        <v>1715</v>
      </c>
      <c r="C1327" s="65" t="s">
        <v>1726</v>
      </c>
      <c r="D1327" s="66"/>
      <c r="E1327" s="63">
        <v>3</v>
      </c>
      <c r="F1327" s="64">
        <v>1.1200000000000001</v>
      </c>
      <c r="G1327" s="22">
        <f t="shared" si="102"/>
        <v>1.0304000000000002</v>
      </c>
      <c r="H1327" s="23">
        <f t="shared" si="103"/>
        <v>0.89600000000000013</v>
      </c>
    </row>
    <row r="1328" spans="1:9" ht="15.75">
      <c r="A1328" s="57" t="s">
        <v>1727</v>
      </c>
      <c r="B1328" s="67" t="s">
        <v>1715</v>
      </c>
      <c r="C1328" s="68" t="s">
        <v>1728</v>
      </c>
      <c r="D1328" s="69"/>
      <c r="E1328" s="70">
        <v>4.5999999999999996</v>
      </c>
      <c r="F1328" s="64">
        <v>1.43</v>
      </c>
      <c r="G1328" s="22">
        <f t="shared" si="102"/>
        <v>1.3156000000000001</v>
      </c>
      <c r="H1328" s="23">
        <f t="shared" si="103"/>
        <v>1.1439999999999999</v>
      </c>
    </row>
    <row r="1329" spans="1:8" ht="15.75">
      <c r="A1329" s="57" t="s">
        <v>1729</v>
      </c>
      <c r="B1329" s="130" t="s">
        <v>1715</v>
      </c>
      <c r="C1329" s="132" t="s">
        <v>1730</v>
      </c>
      <c r="D1329" s="161"/>
      <c r="E1329" s="160">
        <v>5.8</v>
      </c>
      <c r="F1329" s="64">
        <v>1.73</v>
      </c>
      <c r="G1329" s="22">
        <f t="shared" si="102"/>
        <v>1.5916000000000001</v>
      </c>
      <c r="H1329" s="23">
        <f t="shared" si="103"/>
        <v>1.3840000000000001</v>
      </c>
    </row>
    <row r="1330" spans="1:8" ht="15.75">
      <c r="A1330" s="57" t="s">
        <v>1731</v>
      </c>
      <c r="B1330" s="103" t="s">
        <v>1715</v>
      </c>
      <c r="C1330" s="75" t="s">
        <v>1732</v>
      </c>
      <c r="D1330" s="76"/>
      <c r="E1330" s="77">
        <v>6.8</v>
      </c>
      <c r="F1330" s="64">
        <v>1.98</v>
      </c>
      <c r="G1330" s="22">
        <f t="shared" si="102"/>
        <v>1.8216000000000001</v>
      </c>
      <c r="H1330" s="23">
        <f t="shared" si="103"/>
        <v>1.5840000000000001</v>
      </c>
    </row>
    <row r="1331" spans="1:8" ht="15.75">
      <c r="A1331" s="57" t="s">
        <v>1733</v>
      </c>
      <c r="B1331" s="62" t="s">
        <v>1715</v>
      </c>
      <c r="C1331" s="65" t="s">
        <v>1734</v>
      </c>
      <c r="D1331" s="66"/>
      <c r="E1331" s="63">
        <v>8.9</v>
      </c>
      <c r="F1331" s="64">
        <v>2.2599999999999998</v>
      </c>
      <c r="G1331" s="22">
        <f t="shared" si="102"/>
        <v>2.0791999999999997</v>
      </c>
      <c r="H1331" s="23">
        <f t="shared" si="103"/>
        <v>1.8079999999999998</v>
      </c>
    </row>
    <row r="1332" spans="1:8" ht="15.75">
      <c r="A1332" s="57" t="s">
        <v>17</v>
      </c>
      <c r="B1332" s="67"/>
      <c r="C1332" s="68"/>
      <c r="D1332" s="69"/>
      <c r="E1332" s="70"/>
      <c r="F1332" s="71"/>
      <c r="G1332" s="22" t="str">
        <f t="shared" si="102"/>
        <v xml:space="preserve"> </v>
      </c>
      <c r="H1332" s="23" t="str">
        <f t="shared" si="103"/>
        <v xml:space="preserve"> </v>
      </c>
    </row>
    <row r="1333" spans="1:8">
      <c r="A1333" s="20" t="s">
        <v>810</v>
      </c>
      <c r="B1333" s="134"/>
      <c r="C1333" s="53"/>
      <c r="D1333" s="72" t="s">
        <v>9</v>
      </c>
      <c r="E1333" s="55"/>
      <c r="F1333" s="73"/>
      <c r="G1333" s="22" t="str">
        <f t="shared" si="102"/>
        <v xml:space="preserve"> </v>
      </c>
      <c r="H1333" s="23" t="str">
        <f t="shared" si="103"/>
        <v xml:space="preserve"> </v>
      </c>
    </row>
    <row r="1334" spans="1:8" ht="15.75">
      <c r="A1334" s="57" t="s">
        <v>17</v>
      </c>
      <c r="B1334" s="110"/>
      <c r="C1334" s="84"/>
      <c r="D1334" s="155"/>
      <c r="E1334" s="77"/>
      <c r="F1334" s="78"/>
      <c r="G1334" s="22" t="str">
        <f t="shared" si="102"/>
        <v xml:space="preserve"> </v>
      </c>
      <c r="H1334" s="23" t="str">
        <f t="shared" si="103"/>
        <v xml:space="preserve"> </v>
      </c>
    </row>
    <row r="1335" spans="1:8" ht="15.75">
      <c r="A1335" s="57" t="s">
        <v>1735</v>
      </c>
      <c r="B1335" s="62" t="s">
        <v>67</v>
      </c>
      <c r="C1335" s="65"/>
      <c r="D1335" s="66"/>
      <c r="E1335" s="63">
        <v>0.6</v>
      </c>
      <c r="F1335" s="64">
        <v>0.48</v>
      </c>
      <c r="G1335" s="22">
        <f t="shared" si="102"/>
        <v>0.44159999999999999</v>
      </c>
      <c r="H1335" s="23">
        <f t="shared" si="103"/>
        <v>0.38400000000000001</v>
      </c>
    </row>
    <row r="1336" spans="1:8" ht="15.75">
      <c r="A1336" s="57" t="s">
        <v>1736</v>
      </c>
      <c r="B1336" s="62" t="s">
        <v>69</v>
      </c>
      <c r="C1336" s="65" t="s">
        <v>1737</v>
      </c>
      <c r="D1336" s="95"/>
      <c r="E1336" s="63">
        <v>3</v>
      </c>
      <c r="F1336" s="64">
        <v>1</v>
      </c>
      <c r="G1336" s="22">
        <f t="shared" si="102"/>
        <v>0.92</v>
      </c>
      <c r="H1336" s="23">
        <f t="shared" si="103"/>
        <v>0.8</v>
      </c>
    </row>
    <row r="1337" spans="1:8" ht="15.75">
      <c r="A1337" s="57" t="s">
        <v>1738</v>
      </c>
      <c r="B1337" s="62" t="s">
        <v>74</v>
      </c>
      <c r="C1337" s="65" t="s">
        <v>1739</v>
      </c>
      <c r="D1337" s="66"/>
      <c r="E1337" s="63">
        <v>0.6</v>
      </c>
      <c r="F1337" s="64">
        <v>0.56000000000000005</v>
      </c>
      <c r="G1337" s="22">
        <f t="shared" si="102"/>
        <v>0.5152000000000001</v>
      </c>
      <c r="H1337" s="23">
        <f t="shared" si="103"/>
        <v>0.44800000000000006</v>
      </c>
    </row>
    <row r="1338" spans="1:8" ht="15.75">
      <c r="A1338" s="57" t="s">
        <v>1740</v>
      </c>
      <c r="B1338" s="62" t="s">
        <v>74</v>
      </c>
      <c r="C1338" s="65" t="s">
        <v>1741</v>
      </c>
      <c r="D1338" s="66"/>
      <c r="E1338" s="63">
        <v>2.5</v>
      </c>
      <c r="F1338" s="64">
        <v>0.99</v>
      </c>
      <c r="G1338" s="22">
        <f t="shared" si="102"/>
        <v>0.91080000000000005</v>
      </c>
      <c r="H1338" s="23">
        <f t="shared" si="103"/>
        <v>0.79200000000000004</v>
      </c>
    </row>
    <row r="1339" spans="1:8" ht="15.75">
      <c r="A1339" s="57" t="s">
        <v>1742</v>
      </c>
      <c r="B1339" s="62" t="s">
        <v>955</v>
      </c>
      <c r="C1339" s="65" t="s">
        <v>1743</v>
      </c>
      <c r="D1339" s="66" t="s">
        <v>1744</v>
      </c>
      <c r="E1339" s="63">
        <v>2.15</v>
      </c>
      <c r="F1339" s="64">
        <v>1.43</v>
      </c>
      <c r="G1339" s="22">
        <f t="shared" si="102"/>
        <v>1.3156000000000001</v>
      </c>
      <c r="H1339" s="23">
        <f t="shared" si="103"/>
        <v>1.1439999999999999</v>
      </c>
    </row>
    <row r="1340" spans="1:8" ht="15.75">
      <c r="A1340" s="57" t="s">
        <v>1745</v>
      </c>
      <c r="B1340" s="62" t="s">
        <v>81</v>
      </c>
      <c r="C1340" s="65" t="s">
        <v>1739</v>
      </c>
      <c r="D1340" s="95"/>
      <c r="E1340" s="63">
        <v>0.6</v>
      </c>
      <c r="F1340" s="64">
        <v>0.56000000000000005</v>
      </c>
      <c r="G1340" s="22">
        <f t="shared" si="102"/>
        <v>0.5152000000000001</v>
      </c>
      <c r="H1340" s="23">
        <f t="shared" si="103"/>
        <v>0.44800000000000006</v>
      </c>
    </row>
    <row r="1341" spans="1:8" ht="15.75">
      <c r="A1341" s="57" t="s">
        <v>1746</v>
      </c>
      <c r="B1341" s="62" t="s">
        <v>229</v>
      </c>
      <c r="C1341" s="65"/>
      <c r="D1341" s="66"/>
      <c r="E1341" s="63">
        <v>2.9</v>
      </c>
      <c r="F1341" s="64">
        <v>1.26</v>
      </c>
      <c r="G1341" s="22">
        <f t="shared" si="102"/>
        <v>1.1592</v>
      </c>
      <c r="H1341" s="23">
        <f t="shared" si="103"/>
        <v>1.008</v>
      </c>
    </row>
    <row r="1342" spans="1:8" ht="15.75">
      <c r="A1342" s="57" t="s">
        <v>1747</v>
      </c>
      <c r="B1342" s="62" t="s">
        <v>553</v>
      </c>
      <c r="C1342" s="65" t="s">
        <v>1748</v>
      </c>
      <c r="D1342" s="66" t="s">
        <v>1749</v>
      </c>
      <c r="E1342" s="63">
        <v>4.7</v>
      </c>
      <c r="F1342" s="64">
        <v>2.15</v>
      </c>
      <c r="G1342" s="22">
        <f t="shared" si="102"/>
        <v>1.978</v>
      </c>
      <c r="H1342" s="23">
        <f t="shared" si="103"/>
        <v>1.72</v>
      </c>
    </row>
    <row r="1343" spans="1:8" ht="15.75">
      <c r="A1343" s="57" t="s">
        <v>1750</v>
      </c>
      <c r="B1343" s="62" t="s">
        <v>559</v>
      </c>
      <c r="C1343" s="65" t="s">
        <v>561</v>
      </c>
      <c r="D1343" s="66" t="s">
        <v>1749</v>
      </c>
      <c r="E1343" s="63">
        <v>4.7</v>
      </c>
      <c r="F1343" s="64">
        <v>2.27</v>
      </c>
      <c r="G1343" s="22">
        <f t="shared" si="102"/>
        <v>2.0884</v>
      </c>
      <c r="H1343" s="23">
        <f t="shared" si="103"/>
        <v>1.8160000000000001</v>
      </c>
    </row>
    <row r="1344" spans="1:8">
      <c r="A1344" s="57" t="s">
        <v>17</v>
      </c>
      <c r="B1344" s="62"/>
      <c r="C1344" s="65"/>
      <c r="D1344" s="66"/>
      <c r="E1344" s="63"/>
      <c r="F1344" s="167"/>
      <c r="G1344" s="22" t="str">
        <f t="shared" si="102"/>
        <v xml:space="preserve"> </v>
      </c>
      <c r="H1344" s="23" t="str">
        <f t="shared" si="103"/>
        <v xml:space="preserve"> </v>
      </c>
    </row>
    <row r="1345" spans="1:11" ht="15.75">
      <c r="A1345" s="57" t="s">
        <v>1751</v>
      </c>
      <c r="B1345" s="62" t="s">
        <v>1752</v>
      </c>
      <c r="C1345" s="65" t="s">
        <v>762</v>
      </c>
      <c r="D1345" s="66"/>
      <c r="E1345" s="63">
        <v>1.2</v>
      </c>
      <c r="F1345" s="64">
        <v>0.96</v>
      </c>
      <c r="G1345" s="22">
        <f t="shared" si="102"/>
        <v>0.88319999999999999</v>
      </c>
      <c r="H1345" s="23">
        <f t="shared" si="103"/>
        <v>0.76800000000000002</v>
      </c>
    </row>
    <row r="1346" spans="1:11" ht="15.75">
      <c r="A1346" s="57" t="s">
        <v>17</v>
      </c>
      <c r="B1346" s="67"/>
      <c r="C1346" s="68"/>
      <c r="D1346" s="69"/>
      <c r="E1346" s="70"/>
      <c r="F1346" s="71"/>
      <c r="G1346" s="22" t="str">
        <f t="shared" si="102"/>
        <v xml:space="preserve"> </v>
      </c>
      <c r="H1346" s="23" t="str">
        <f t="shared" si="103"/>
        <v xml:space="preserve"> </v>
      </c>
    </row>
    <row r="1347" spans="1:11">
      <c r="A1347" s="20" t="s">
        <v>1753</v>
      </c>
      <c r="B1347" s="134"/>
      <c r="C1347" s="53" t="s">
        <v>8</v>
      </c>
      <c r="D1347" s="72" t="s">
        <v>9</v>
      </c>
      <c r="E1347" s="55"/>
      <c r="F1347" s="73"/>
      <c r="G1347" s="22" t="str">
        <f t="shared" si="102"/>
        <v xml:space="preserve"> </v>
      </c>
      <c r="H1347" s="23" t="str">
        <f t="shared" si="103"/>
        <v xml:space="preserve"> </v>
      </c>
    </row>
    <row r="1348" spans="1:11" ht="15.75">
      <c r="A1348" s="57" t="s">
        <v>17</v>
      </c>
      <c r="B1348" s="110"/>
      <c r="C1348" s="84"/>
      <c r="D1348" s="155"/>
      <c r="E1348" s="77"/>
      <c r="F1348" s="78"/>
      <c r="G1348" s="22" t="str">
        <f t="shared" si="102"/>
        <v xml:space="preserve"> </v>
      </c>
      <c r="H1348" s="23" t="str">
        <f t="shared" si="103"/>
        <v xml:space="preserve"> </v>
      </c>
    </row>
    <row r="1349" spans="1:11" ht="15.75">
      <c r="A1349" s="57" t="s">
        <v>1754</v>
      </c>
      <c r="B1349" s="62" t="s">
        <v>1755</v>
      </c>
      <c r="C1349" s="65" t="str">
        <f t="shared" ref="C1349:C1365" si="106">_xlfn.CONCAT("Length - ",I1349)</f>
        <v>Length - 1"</v>
      </c>
      <c r="D1349" s="65" t="str">
        <f t="shared" ref="D1349:D1365" si="107">_xlfn.CONCAT(K1349,"H")</f>
        <v>2H</v>
      </c>
      <c r="E1349" s="63">
        <v>3.7</v>
      </c>
      <c r="F1349" s="64">
        <v>0.93</v>
      </c>
      <c r="G1349" s="22">
        <f t="shared" si="102"/>
        <v>0.85560000000000003</v>
      </c>
      <c r="H1349" s="23">
        <f t="shared" si="103"/>
        <v>0.74400000000000011</v>
      </c>
      <c r="I1349" s="65" t="s">
        <v>385</v>
      </c>
      <c r="K1349" s="66">
        <v>2</v>
      </c>
    </row>
    <row r="1350" spans="1:11" ht="15.75">
      <c r="A1350" s="57" t="s">
        <v>1756</v>
      </c>
      <c r="B1350" s="62" t="s">
        <v>1755</v>
      </c>
      <c r="C1350" s="65" t="str">
        <f t="shared" si="106"/>
        <v>Length - 1 1/2"</v>
      </c>
      <c r="D1350" s="65" t="str">
        <f t="shared" si="107"/>
        <v>3H</v>
      </c>
      <c r="E1350" s="63">
        <v>5.6</v>
      </c>
      <c r="F1350" s="64">
        <v>1.1000000000000001</v>
      </c>
      <c r="G1350" s="22">
        <f t="shared" ref="G1350:G1413" si="108">IF(ISBLANK(F1350)," ",F1350*$G$3)</f>
        <v>1.0120000000000002</v>
      </c>
      <c r="H1350" s="23">
        <f t="shared" ref="H1350:H1413" si="109">IF(ISBLANK(F1350)," ",F1350*$H$3)</f>
        <v>0.88000000000000012</v>
      </c>
      <c r="I1350" s="65" t="s">
        <v>1541</v>
      </c>
      <c r="K1350" s="66">
        <v>3</v>
      </c>
    </row>
    <row r="1351" spans="1:11" ht="15.75">
      <c r="A1351" s="57" t="s">
        <v>1757</v>
      </c>
      <c r="B1351" s="62" t="s">
        <v>1755</v>
      </c>
      <c r="C1351" s="65" t="str">
        <f t="shared" si="106"/>
        <v>Length - 2"</v>
      </c>
      <c r="D1351" s="65" t="str">
        <f t="shared" si="107"/>
        <v>4H</v>
      </c>
      <c r="E1351" s="63">
        <v>7.15</v>
      </c>
      <c r="F1351" s="64">
        <v>1.26</v>
      </c>
      <c r="G1351" s="22">
        <f t="shared" si="108"/>
        <v>1.1592</v>
      </c>
      <c r="H1351" s="23">
        <f t="shared" si="109"/>
        <v>1.008</v>
      </c>
      <c r="I1351" s="65" t="s">
        <v>1456</v>
      </c>
      <c r="K1351" s="66">
        <v>4</v>
      </c>
    </row>
    <row r="1352" spans="1:11" ht="15.75">
      <c r="A1352" s="57" t="s">
        <v>1758</v>
      </c>
      <c r="B1352" s="67" t="s">
        <v>1755</v>
      </c>
      <c r="C1352" s="65" t="str">
        <f t="shared" si="106"/>
        <v>Length - 2 1/2"</v>
      </c>
      <c r="D1352" s="65" t="str">
        <f t="shared" si="107"/>
        <v>5H</v>
      </c>
      <c r="E1352" s="70">
        <v>9.6999999999999993</v>
      </c>
      <c r="F1352" s="64">
        <v>1.58</v>
      </c>
      <c r="G1352" s="22">
        <f t="shared" si="108"/>
        <v>1.4536000000000002</v>
      </c>
      <c r="H1352" s="23">
        <f t="shared" si="109"/>
        <v>1.2640000000000002</v>
      </c>
      <c r="I1352" s="68" t="s">
        <v>382</v>
      </c>
      <c r="K1352" s="69">
        <v>5</v>
      </c>
    </row>
    <row r="1353" spans="1:11" ht="15.75">
      <c r="A1353" s="57" t="s">
        <v>1759</v>
      </c>
      <c r="B1353" s="130" t="s">
        <v>1755</v>
      </c>
      <c r="C1353" s="65" t="str">
        <f t="shared" si="106"/>
        <v>Length - 3"</v>
      </c>
      <c r="D1353" s="65" t="str">
        <f t="shared" si="107"/>
        <v>6H</v>
      </c>
      <c r="E1353" s="63">
        <v>11.05</v>
      </c>
      <c r="F1353" s="64">
        <v>1.89</v>
      </c>
      <c r="G1353" s="22">
        <f t="shared" si="108"/>
        <v>1.7387999999999999</v>
      </c>
      <c r="H1353" s="23">
        <f t="shared" si="109"/>
        <v>1.512</v>
      </c>
      <c r="I1353" s="65" t="s">
        <v>1545</v>
      </c>
      <c r="K1353" s="131">
        <v>6</v>
      </c>
    </row>
    <row r="1354" spans="1:11" ht="15.75">
      <c r="A1354" s="57" t="s">
        <v>1760</v>
      </c>
      <c r="B1354" s="62" t="s">
        <v>1755</v>
      </c>
      <c r="C1354" s="65" t="str">
        <f t="shared" si="106"/>
        <v>Length - 3 1/2"</v>
      </c>
      <c r="D1354" s="65" t="str">
        <f t="shared" si="107"/>
        <v>7H</v>
      </c>
      <c r="E1354" s="63">
        <v>13.65</v>
      </c>
      <c r="F1354" s="64">
        <v>2.21</v>
      </c>
      <c r="G1354" s="22">
        <f t="shared" si="108"/>
        <v>2.0331999999999999</v>
      </c>
      <c r="H1354" s="23">
        <f t="shared" si="109"/>
        <v>1.768</v>
      </c>
      <c r="I1354" s="65" t="s">
        <v>1458</v>
      </c>
      <c r="K1354" s="66">
        <v>7</v>
      </c>
    </row>
    <row r="1355" spans="1:11" ht="15.75">
      <c r="A1355" s="57" t="s">
        <v>1761</v>
      </c>
      <c r="B1355" s="62" t="s">
        <v>1755</v>
      </c>
      <c r="C1355" s="65" t="str">
        <f t="shared" si="106"/>
        <v>Length - 4''</v>
      </c>
      <c r="D1355" s="65" t="str">
        <f t="shared" si="107"/>
        <v>8H</v>
      </c>
      <c r="E1355" s="63">
        <v>14.8</v>
      </c>
      <c r="F1355" s="64">
        <v>2.37</v>
      </c>
      <c r="G1355" s="22">
        <f t="shared" si="108"/>
        <v>2.1804000000000001</v>
      </c>
      <c r="H1355" s="23">
        <f t="shared" si="109"/>
        <v>1.8960000000000001</v>
      </c>
      <c r="I1355" s="65" t="s">
        <v>1702</v>
      </c>
      <c r="K1355" s="66">
        <v>8</v>
      </c>
    </row>
    <row r="1356" spans="1:11" ht="15.75">
      <c r="A1356" s="57" t="s">
        <v>1762</v>
      </c>
      <c r="B1356" s="62" t="s">
        <v>1755</v>
      </c>
      <c r="C1356" s="65" t="str">
        <f t="shared" si="106"/>
        <v>Length - 4 1/2"</v>
      </c>
      <c r="D1356" s="65" t="str">
        <f t="shared" si="107"/>
        <v>9H</v>
      </c>
      <c r="E1356" s="63">
        <v>16.8</v>
      </c>
      <c r="F1356" s="64">
        <v>2.54</v>
      </c>
      <c r="G1356" s="22">
        <f t="shared" si="108"/>
        <v>2.3368000000000002</v>
      </c>
      <c r="H1356" s="23">
        <f t="shared" si="109"/>
        <v>2.032</v>
      </c>
      <c r="I1356" s="65" t="s">
        <v>1453</v>
      </c>
      <c r="K1356" s="66">
        <v>9</v>
      </c>
    </row>
    <row r="1357" spans="1:11" ht="15.75">
      <c r="A1357" s="57" t="s">
        <v>1763</v>
      </c>
      <c r="B1357" s="62" t="s">
        <v>1755</v>
      </c>
      <c r="C1357" s="65" t="str">
        <f t="shared" si="106"/>
        <v>Length - 5 1/2"</v>
      </c>
      <c r="D1357" s="65" t="str">
        <f t="shared" si="107"/>
        <v>11H</v>
      </c>
      <c r="E1357" s="63">
        <v>22.4</v>
      </c>
      <c r="F1357" s="64">
        <v>2.74</v>
      </c>
      <c r="G1357" s="22">
        <f t="shared" si="108"/>
        <v>2.5208000000000004</v>
      </c>
      <c r="H1357" s="23">
        <f t="shared" si="109"/>
        <v>2.1920000000000002</v>
      </c>
      <c r="I1357" s="65" t="s">
        <v>1500</v>
      </c>
      <c r="K1357" s="66">
        <v>11</v>
      </c>
    </row>
    <row r="1358" spans="1:11" ht="15.75">
      <c r="A1358" s="57" t="s">
        <v>1764</v>
      </c>
      <c r="B1358" s="62" t="s">
        <v>1755</v>
      </c>
      <c r="C1358" s="65" t="str">
        <f t="shared" si="106"/>
        <v>Length - 6 1/2"</v>
      </c>
      <c r="D1358" s="65" t="str">
        <f t="shared" si="107"/>
        <v>13H</v>
      </c>
      <c r="E1358" s="63">
        <v>24.4</v>
      </c>
      <c r="F1358" s="64">
        <v>2.85</v>
      </c>
      <c r="G1358" s="22">
        <f t="shared" si="108"/>
        <v>2.6220000000000003</v>
      </c>
      <c r="H1358" s="23">
        <f t="shared" si="109"/>
        <v>2.2800000000000002</v>
      </c>
      <c r="I1358" s="65" t="s">
        <v>1552</v>
      </c>
      <c r="K1358" s="66">
        <v>13</v>
      </c>
    </row>
    <row r="1359" spans="1:11" ht="15.75">
      <c r="A1359" s="57" t="s">
        <v>1765</v>
      </c>
      <c r="B1359" s="62" t="s">
        <v>1755</v>
      </c>
      <c r="C1359" s="65" t="str">
        <f t="shared" si="106"/>
        <v>Length - 7 1/2"</v>
      </c>
      <c r="D1359" s="65" t="str">
        <f t="shared" si="107"/>
        <v>15H</v>
      </c>
      <c r="E1359" s="63">
        <v>30.85</v>
      </c>
      <c r="F1359" s="64">
        <v>3.03</v>
      </c>
      <c r="G1359" s="22">
        <f t="shared" si="108"/>
        <v>2.7875999999999999</v>
      </c>
      <c r="H1359" s="23">
        <f t="shared" si="109"/>
        <v>2.4239999999999999</v>
      </c>
      <c r="I1359" s="65" t="s">
        <v>1462</v>
      </c>
      <c r="K1359" s="66">
        <v>15</v>
      </c>
    </row>
    <row r="1360" spans="1:11" ht="15.75">
      <c r="A1360" s="57" t="s">
        <v>1766</v>
      </c>
      <c r="B1360" s="62" t="s">
        <v>1755</v>
      </c>
      <c r="C1360" s="65" t="str">
        <f t="shared" si="106"/>
        <v>Length - 9 1/2"</v>
      </c>
      <c r="D1360" s="65" t="str">
        <f t="shared" si="107"/>
        <v>19H</v>
      </c>
      <c r="E1360" s="63">
        <v>39.299999999999997</v>
      </c>
      <c r="F1360" s="64">
        <v>3.35</v>
      </c>
      <c r="G1360" s="22">
        <f t="shared" si="108"/>
        <v>3.0820000000000003</v>
      </c>
      <c r="H1360" s="23">
        <f t="shared" si="109"/>
        <v>2.68</v>
      </c>
      <c r="I1360" s="65" t="s">
        <v>1504</v>
      </c>
      <c r="K1360" s="66">
        <v>19</v>
      </c>
    </row>
    <row r="1361" spans="1:11" ht="15.75">
      <c r="A1361" s="57" t="s">
        <v>1767</v>
      </c>
      <c r="B1361" s="62" t="s">
        <v>1755</v>
      </c>
      <c r="C1361" s="65" t="str">
        <f t="shared" si="106"/>
        <v>Length - 12 1/2"</v>
      </c>
      <c r="D1361" s="65" t="str">
        <f t="shared" si="107"/>
        <v>25H</v>
      </c>
      <c r="E1361" s="63">
        <v>51</v>
      </c>
      <c r="F1361" s="64">
        <v>3.75</v>
      </c>
      <c r="G1361" s="22">
        <f t="shared" si="108"/>
        <v>3.45</v>
      </c>
      <c r="H1361" s="23">
        <f t="shared" si="109"/>
        <v>3</v>
      </c>
      <c r="I1361" s="65" t="s">
        <v>1506</v>
      </c>
      <c r="K1361" s="66">
        <v>25</v>
      </c>
    </row>
    <row r="1362" spans="1:11" ht="15.75">
      <c r="A1362" s="57" t="s">
        <v>1768</v>
      </c>
      <c r="B1362" s="62" t="s">
        <v>1755</v>
      </c>
      <c r="C1362" s="65" t="str">
        <f t="shared" si="106"/>
        <v>Length - 15 1/2"</v>
      </c>
      <c r="D1362" s="65" t="str">
        <f t="shared" si="107"/>
        <v>31H</v>
      </c>
      <c r="E1362" s="63">
        <v>63.7</v>
      </c>
      <c r="F1362" s="64">
        <v>7.68</v>
      </c>
      <c r="G1362" s="22">
        <f t="shared" si="108"/>
        <v>7.0655999999999999</v>
      </c>
      <c r="H1362" s="23">
        <f t="shared" si="109"/>
        <v>6.1440000000000001</v>
      </c>
      <c r="I1362" s="65" t="s">
        <v>1559</v>
      </c>
      <c r="K1362" s="66">
        <v>31</v>
      </c>
    </row>
    <row r="1363" spans="1:11" ht="15.75">
      <c r="A1363" s="57" t="s">
        <v>1769</v>
      </c>
      <c r="B1363" s="62" t="s">
        <v>1755</v>
      </c>
      <c r="C1363" s="65" t="str">
        <f t="shared" si="106"/>
        <v>Length - 18 1/2"</v>
      </c>
      <c r="D1363" s="65" t="str">
        <f t="shared" si="107"/>
        <v>37H</v>
      </c>
      <c r="E1363" s="63">
        <v>76.3</v>
      </c>
      <c r="F1363" s="64">
        <v>9.67</v>
      </c>
      <c r="G1363" s="22">
        <f t="shared" si="108"/>
        <v>8.8963999999999999</v>
      </c>
      <c r="H1363" s="23">
        <f t="shared" si="109"/>
        <v>7.7360000000000007</v>
      </c>
      <c r="I1363" s="65" t="s">
        <v>1561</v>
      </c>
      <c r="K1363" s="66">
        <v>37</v>
      </c>
    </row>
    <row r="1364" spans="1:11" ht="15.75">
      <c r="A1364" s="57" t="s">
        <v>1770</v>
      </c>
      <c r="B1364" s="62" t="s">
        <v>1755</v>
      </c>
      <c r="C1364" s="65" t="str">
        <f t="shared" si="106"/>
        <v>Length - 24 1/2"</v>
      </c>
      <c r="D1364" s="65" t="str">
        <f t="shared" si="107"/>
        <v>49H</v>
      </c>
      <c r="E1364" s="63">
        <v>98.5</v>
      </c>
      <c r="F1364" s="64">
        <v>10.94</v>
      </c>
      <c r="G1364" s="22">
        <f t="shared" si="108"/>
        <v>10.0648</v>
      </c>
      <c r="H1364" s="23">
        <f t="shared" si="109"/>
        <v>8.7520000000000007</v>
      </c>
      <c r="I1364" s="65" t="s">
        <v>1563</v>
      </c>
      <c r="K1364" s="66">
        <v>49</v>
      </c>
    </row>
    <row r="1365" spans="1:11" ht="15.75">
      <c r="A1365" s="57" t="s">
        <v>1771</v>
      </c>
      <c r="B1365" s="86" t="s">
        <v>1755</v>
      </c>
      <c r="C1365" s="65" t="str">
        <f t="shared" si="106"/>
        <v>Length - 36 1/2"</v>
      </c>
      <c r="D1365" s="65" t="str">
        <f t="shared" si="107"/>
        <v>73H</v>
      </c>
      <c r="E1365" s="89">
        <v>156</v>
      </c>
      <c r="F1365" s="90">
        <v>17.48</v>
      </c>
      <c r="G1365" s="22">
        <f t="shared" si="108"/>
        <v>16.081600000000002</v>
      </c>
      <c r="H1365" s="23">
        <f t="shared" si="109"/>
        <v>13.984000000000002</v>
      </c>
      <c r="I1365" s="87" t="s">
        <v>1772</v>
      </c>
      <c r="K1365" s="112">
        <v>73</v>
      </c>
    </row>
    <row r="1366" spans="1:11" ht="15.75">
      <c r="A1366" s="57" t="s">
        <v>17</v>
      </c>
      <c r="C1366" s="26"/>
      <c r="D1366" s="27"/>
      <c r="E1366" s="25"/>
      <c r="F1366" s="113"/>
      <c r="G1366" s="22" t="str">
        <f t="shared" si="108"/>
        <v xml:space="preserve"> </v>
      </c>
      <c r="H1366" s="23" t="str">
        <f t="shared" si="109"/>
        <v xml:space="preserve"> </v>
      </c>
    </row>
    <row r="1367" spans="1:11">
      <c r="A1367" s="20" t="s">
        <v>1773</v>
      </c>
      <c r="B1367" s="134"/>
      <c r="C1367" s="53" t="s">
        <v>8</v>
      </c>
      <c r="D1367" s="72" t="s">
        <v>9</v>
      </c>
      <c r="E1367" s="55"/>
      <c r="F1367" s="73"/>
      <c r="G1367" s="22" t="str">
        <f t="shared" si="108"/>
        <v xml:space="preserve"> </v>
      </c>
      <c r="H1367" s="23" t="str">
        <f t="shared" si="109"/>
        <v xml:space="preserve"> </v>
      </c>
    </row>
    <row r="1368" spans="1:11" ht="15.75">
      <c r="A1368" s="57" t="s">
        <v>17</v>
      </c>
      <c r="B1368" s="110"/>
      <c r="C1368" s="84"/>
      <c r="D1368" s="155"/>
      <c r="E1368" s="77"/>
      <c r="F1368" s="78"/>
      <c r="G1368" s="22" t="str">
        <f t="shared" si="108"/>
        <v xml:space="preserve"> </v>
      </c>
      <c r="H1368" s="23" t="str">
        <f t="shared" si="109"/>
        <v xml:space="preserve"> </v>
      </c>
    </row>
    <row r="1369" spans="1:11" ht="15.75">
      <c r="A1369" s="57" t="s">
        <v>1774</v>
      </c>
      <c r="B1369" s="62" t="s">
        <v>1755</v>
      </c>
      <c r="C1369" s="65" t="str">
        <f t="shared" ref="C1369:C1384" si="110">_xlfn.CONCAT("Length - ",I1369)</f>
        <v>Length - 36 1/2"</v>
      </c>
      <c r="D1369" s="65" t="str">
        <f t="shared" ref="D1369:D1384" si="111">_xlfn.CONCAT(K1369,"H")</f>
        <v>73H</v>
      </c>
      <c r="E1369" s="63">
        <v>133</v>
      </c>
      <c r="F1369" s="64">
        <v>22.49</v>
      </c>
      <c r="G1369" s="22">
        <f t="shared" si="108"/>
        <v>20.690799999999999</v>
      </c>
      <c r="H1369" s="23">
        <f t="shared" si="109"/>
        <v>17.992000000000001</v>
      </c>
      <c r="I1369" s="65" t="s">
        <v>1772</v>
      </c>
      <c r="K1369" s="66">
        <v>73</v>
      </c>
    </row>
    <row r="1370" spans="1:11" ht="15.75">
      <c r="A1370" s="57" t="s">
        <v>1775</v>
      </c>
      <c r="B1370" s="62" t="s">
        <v>1755</v>
      </c>
      <c r="C1370" s="65" t="str">
        <f t="shared" si="110"/>
        <v>Length - 24 1/2"</v>
      </c>
      <c r="D1370" s="65" t="str">
        <f t="shared" si="111"/>
        <v>49H</v>
      </c>
      <c r="E1370" s="63">
        <v>92</v>
      </c>
      <c r="F1370" s="64">
        <v>14.61</v>
      </c>
      <c r="G1370" s="22">
        <f t="shared" si="108"/>
        <v>13.4412</v>
      </c>
      <c r="H1370" s="23">
        <f t="shared" si="109"/>
        <v>11.688000000000001</v>
      </c>
      <c r="I1370" s="65" t="s">
        <v>1563</v>
      </c>
      <c r="K1370" s="66">
        <v>49</v>
      </c>
    </row>
    <row r="1371" spans="1:11" ht="15.75">
      <c r="A1371" s="57" t="s">
        <v>1776</v>
      </c>
      <c r="B1371" s="62" t="s">
        <v>1755</v>
      </c>
      <c r="C1371" s="65" t="str">
        <f t="shared" si="110"/>
        <v>Length - 18 1/2"</v>
      </c>
      <c r="D1371" s="65" t="str">
        <f t="shared" si="111"/>
        <v>37H</v>
      </c>
      <c r="E1371" s="63">
        <v>67</v>
      </c>
      <c r="F1371" s="64">
        <v>12.39</v>
      </c>
      <c r="G1371" s="22">
        <f t="shared" si="108"/>
        <v>11.398800000000001</v>
      </c>
      <c r="H1371" s="23">
        <f t="shared" si="109"/>
        <v>9.9120000000000008</v>
      </c>
      <c r="I1371" s="65" t="s">
        <v>1561</v>
      </c>
      <c r="K1371" s="66">
        <v>37</v>
      </c>
    </row>
    <row r="1372" spans="1:11" ht="15.75">
      <c r="A1372" s="57" t="s">
        <v>1777</v>
      </c>
      <c r="B1372" s="62" t="s">
        <v>1755</v>
      </c>
      <c r="C1372" s="65" t="str">
        <f t="shared" si="110"/>
        <v>Length - 15 1/2"</v>
      </c>
      <c r="D1372" s="65" t="str">
        <f t="shared" si="111"/>
        <v>31H</v>
      </c>
      <c r="E1372" s="63">
        <v>55</v>
      </c>
      <c r="F1372" s="64">
        <v>10.31</v>
      </c>
      <c r="G1372" s="22">
        <f t="shared" si="108"/>
        <v>9.4852000000000007</v>
      </c>
      <c r="H1372" s="23">
        <f t="shared" si="109"/>
        <v>8.2480000000000011</v>
      </c>
      <c r="I1372" s="65" t="s">
        <v>1559</v>
      </c>
      <c r="K1372" s="66">
        <v>31</v>
      </c>
    </row>
    <row r="1373" spans="1:11" ht="15.75">
      <c r="A1373" s="57" t="s">
        <v>1778</v>
      </c>
      <c r="B1373" s="62" t="s">
        <v>1755</v>
      </c>
      <c r="C1373" s="65" t="str">
        <f t="shared" si="110"/>
        <v>Length - 12 1/2"</v>
      </c>
      <c r="D1373" s="65" t="str">
        <f t="shared" si="111"/>
        <v>25H</v>
      </c>
      <c r="E1373" s="63">
        <v>47</v>
      </c>
      <c r="F1373" s="64">
        <v>7.55</v>
      </c>
      <c r="G1373" s="22">
        <f t="shared" si="108"/>
        <v>6.9459999999999997</v>
      </c>
      <c r="H1373" s="23">
        <f t="shared" si="109"/>
        <v>6.04</v>
      </c>
      <c r="I1373" s="65" t="s">
        <v>1506</v>
      </c>
      <c r="K1373" s="66">
        <v>25</v>
      </c>
    </row>
    <row r="1374" spans="1:11" ht="15.75">
      <c r="A1374" s="57" t="s">
        <v>1779</v>
      </c>
      <c r="B1374" s="62" t="s">
        <v>1755</v>
      </c>
      <c r="C1374" s="65" t="str">
        <f t="shared" si="110"/>
        <v>Length - 9 1/2"</v>
      </c>
      <c r="D1374" s="65" t="str">
        <f t="shared" si="111"/>
        <v>19H</v>
      </c>
      <c r="E1374" s="63">
        <v>34.5</v>
      </c>
      <c r="F1374" s="64">
        <v>5.81</v>
      </c>
      <c r="G1374" s="22">
        <f t="shared" si="108"/>
        <v>5.3452000000000002</v>
      </c>
      <c r="H1374" s="23">
        <f t="shared" si="109"/>
        <v>4.6479999999999997</v>
      </c>
      <c r="I1374" s="65" t="s">
        <v>1504</v>
      </c>
      <c r="K1374" s="66">
        <v>19</v>
      </c>
    </row>
    <row r="1375" spans="1:11" ht="15.75">
      <c r="A1375" s="57" t="s">
        <v>1780</v>
      </c>
      <c r="B1375" s="62" t="s">
        <v>1755</v>
      </c>
      <c r="C1375" s="65" t="str">
        <f t="shared" si="110"/>
        <v>Length - 7 1/2"</v>
      </c>
      <c r="D1375" s="65" t="str">
        <f t="shared" si="111"/>
        <v>15H</v>
      </c>
      <c r="E1375" s="63">
        <v>27</v>
      </c>
      <c r="F1375" s="64">
        <v>4.51</v>
      </c>
      <c r="G1375" s="22">
        <f t="shared" si="108"/>
        <v>4.1491999999999996</v>
      </c>
      <c r="H1375" s="23">
        <f t="shared" si="109"/>
        <v>3.6080000000000001</v>
      </c>
      <c r="I1375" s="65" t="s">
        <v>1462</v>
      </c>
      <c r="K1375" s="66">
        <v>15</v>
      </c>
    </row>
    <row r="1376" spans="1:11" ht="15.75">
      <c r="A1376" s="57" t="s">
        <v>1781</v>
      </c>
      <c r="B1376" s="62" t="s">
        <v>1755</v>
      </c>
      <c r="C1376" s="65" t="str">
        <f t="shared" si="110"/>
        <v>Length - 6 1/2"</v>
      </c>
      <c r="D1376" s="65" t="str">
        <f t="shared" si="111"/>
        <v>13H</v>
      </c>
      <c r="E1376" s="63">
        <v>23.9</v>
      </c>
      <c r="F1376" s="64">
        <v>4.09</v>
      </c>
      <c r="G1376" s="22">
        <f t="shared" si="108"/>
        <v>3.7627999999999999</v>
      </c>
      <c r="H1376" s="23">
        <f t="shared" si="109"/>
        <v>3.2720000000000002</v>
      </c>
      <c r="I1376" s="65" t="s">
        <v>1552</v>
      </c>
      <c r="K1376" s="66">
        <v>13</v>
      </c>
    </row>
    <row r="1377" spans="1:11" ht="15.75">
      <c r="A1377" s="57" t="s">
        <v>1782</v>
      </c>
      <c r="B1377" s="62" t="s">
        <v>1755</v>
      </c>
      <c r="C1377" s="65" t="str">
        <f t="shared" si="110"/>
        <v>Length - 5 1/2"</v>
      </c>
      <c r="D1377" s="65" t="str">
        <f t="shared" si="111"/>
        <v>11H</v>
      </c>
      <c r="E1377" s="63">
        <v>19.8</v>
      </c>
      <c r="F1377" s="64">
        <v>3.63</v>
      </c>
      <c r="G1377" s="22">
        <f t="shared" si="108"/>
        <v>3.3395999999999999</v>
      </c>
      <c r="H1377" s="23">
        <f t="shared" si="109"/>
        <v>2.9039999999999999</v>
      </c>
      <c r="I1377" s="65" t="s">
        <v>1500</v>
      </c>
      <c r="K1377" s="66">
        <v>11</v>
      </c>
    </row>
    <row r="1378" spans="1:11" ht="15.75">
      <c r="A1378" s="57" t="s">
        <v>1783</v>
      </c>
      <c r="B1378" s="62" t="s">
        <v>1755</v>
      </c>
      <c r="C1378" s="65" t="str">
        <f t="shared" si="110"/>
        <v>Length - 4 1/2"</v>
      </c>
      <c r="D1378" s="65" t="str">
        <f t="shared" si="111"/>
        <v>9H</v>
      </c>
      <c r="E1378" s="63">
        <v>16.399999999999999</v>
      </c>
      <c r="F1378" s="64">
        <v>3.27</v>
      </c>
      <c r="G1378" s="22">
        <f t="shared" si="108"/>
        <v>3.0084</v>
      </c>
      <c r="H1378" s="23">
        <f t="shared" si="109"/>
        <v>2.6160000000000001</v>
      </c>
      <c r="I1378" s="65" t="s">
        <v>1453</v>
      </c>
      <c r="K1378" s="66">
        <v>9</v>
      </c>
    </row>
    <row r="1379" spans="1:11" ht="15.75">
      <c r="A1379" s="57" t="s">
        <v>1784</v>
      </c>
      <c r="B1379" s="62" t="s">
        <v>1755</v>
      </c>
      <c r="C1379" s="65" t="str">
        <f t="shared" si="110"/>
        <v>Length - 3 1/2"</v>
      </c>
      <c r="D1379" s="65" t="str">
        <f t="shared" si="111"/>
        <v>7H</v>
      </c>
      <c r="E1379" s="63">
        <v>12.7</v>
      </c>
      <c r="F1379" s="64">
        <v>2.94</v>
      </c>
      <c r="G1379" s="22">
        <f t="shared" si="108"/>
        <v>2.7048000000000001</v>
      </c>
      <c r="H1379" s="23">
        <f t="shared" si="109"/>
        <v>2.3519999999999999</v>
      </c>
      <c r="I1379" s="65" t="s">
        <v>1458</v>
      </c>
      <c r="K1379" s="66">
        <v>7</v>
      </c>
    </row>
    <row r="1380" spans="1:11" ht="15.75">
      <c r="A1380" s="57" t="s">
        <v>1785</v>
      </c>
      <c r="B1380" s="62" t="s">
        <v>1755</v>
      </c>
      <c r="C1380" s="65" t="str">
        <f t="shared" si="110"/>
        <v>Length - 3"</v>
      </c>
      <c r="D1380" s="65" t="str">
        <f t="shared" si="111"/>
        <v>6H</v>
      </c>
      <c r="E1380" s="63">
        <v>10.8</v>
      </c>
      <c r="F1380" s="64">
        <v>2.74</v>
      </c>
      <c r="G1380" s="22">
        <f t="shared" si="108"/>
        <v>2.5208000000000004</v>
      </c>
      <c r="H1380" s="23">
        <f t="shared" si="109"/>
        <v>2.1920000000000002</v>
      </c>
      <c r="I1380" s="65" t="s">
        <v>1545</v>
      </c>
      <c r="K1380" s="66">
        <v>6</v>
      </c>
    </row>
    <row r="1381" spans="1:11" ht="15.75">
      <c r="A1381" s="57" t="s">
        <v>1786</v>
      </c>
      <c r="B1381" s="62" t="s">
        <v>1755</v>
      </c>
      <c r="C1381" s="65" t="str">
        <f t="shared" si="110"/>
        <v>Length - 2 1/2"</v>
      </c>
      <c r="D1381" s="65" t="str">
        <f t="shared" si="111"/>
        <v>5H</v>
      </c>
      <c r="E1381" s="63">
        <v>8.5</v>
      </c>
      <c r="F1381" s="64">
        <v>2.48</v>
      </c>
      <c r="G1381" s="22">
        <f t="shared" si="108"/>
        <v>2.2816000000000001</v>
      </c>
      <c r="H1381" s="23">
        <f t="shared" si="109"/>
        <v>1.984</v>
      </c>
      <c r="I1381" s="65" t="s">
        <v>382</v>
      </c>
      <c r="K1381" s="66">
        <v>5</v>
      </c>
    </row>
    <row r="1382" spans="1:11" ht="15.75">
      <c r="A1382" s="57" t="s">
        <v>1787</v>
      </c>
      <c r="B1382" s="62" t="s">
        <v>1755</v>
      </c>
      <c r="C1382" s="65" t="str">
        <f t="shared" si="110"/>
        <v>Length - 2"</v>
      </c>
      <c r="D1382" s="65" t="str">
        <f t="shared" si="111"/>
        <v>4H</v>
      </c>
      <c r="E1382" s="63">
        <v>7.1</v>
      </c>
      <c r="F1382" s="64">
        <v>2.16</v>
      </c>
      <c r="G1382" s="22">
        <f t="shared" si="108"/>
        <v>1.9872000000000003</v>
      </c>
      <c r="H1382" s="23">
        <f t="shared" si="109"/>
        <v>1.7280000000000002</v>
      </c>
      <c r="I1382" s="65" t="s">
        <v>1456</v>
      </c>
      <c r="K1382" s="66">
        <v>4</v>
      </c>
    </row>
    <row r="1383" spans="1:11" ht="15.75">
      <c r="A1383" s="57" t="s">
        <v>1788</v>
      </c>
      <c r="B1383" s="62" t="s">
        <v>1755</v>
      </c>
      <c r="C1383" s="65" t="str">
        <f t="shared" si="110"/>
        <v>Length - 1 1/2"</v>
      </c>
      <c r="D1383" s="65" t="str">
        <f t="shared" si="111"/>
        <v>3H</v>
      </c>
      <c r="E1383" s="63">
        <v>5.0999999999999996</v>
      </c>
      <c r="F1383" s="64">
        <v>1.88</v>
      </c>
      <c r="G1383" s="22">
        <f t="shared" si="108"/>
        <v>1.7296</v>
      </c>
      <c r="H1383" s="23">
        <f t="shared" si="109"/>
        <v>1.504</v>
      </c>
      <c r="I1383" s="65" t="s">
        <v>1541</v>
      </c>
      <c r="K1383" s="66">
        <v>3</v>
      </c>
    </row>
    <row r="1384" spans="1:11" ht="15.75">
      <c r="A1384" s="57" t="s">
        <v>1789</v>
      </c>
      <c r="B1384" s="62" t="s">
        <v>1755</v>
      </c>
      <c r="C1384" s="65" t="str">
        <f t="shared" si="110"/>
        <v>Length - 1"</v>
      </c>
      <c r="D1384" s="65" t="str">
        <f t="shared" si="111"/>
        <v>2H</v>
      </c>
      <c r="E1384" s="63">
        <v>3.35</v>
      </c>
      <c r="F1384" s="64">
        <v>1.56</v>
      </c>
      <c r="G1384" s="22">
        <f t="shared" si="108"/>
        <v>1.4352</v>
      </c>
      <c r="H1384" s="23">
        <f t="shared" si="109"/>
        <v>1.2480000000000002</v>
      </c>
      <c r="I1384" s="65" t="s">
        <v>385</v>
      </c>
      <c r="K1384" s="66">
        <v>2</v>
      </c>
    </row>
    <row r="1385" spans="1:11" ht="15.75">
      <c r="A1385" s="57" t="s">
        <v>17</v>
      </c>
      <c r="B1385" s="67"/>
      <c r="C1385" s="68"/>
      <c r="D1385" s="69"/>
      <c r="E1385" s="70"/>
      <c r="F1385" s="71"/>
      <c r="G1385" s="22" t="str">
        <f t="shared" si="108"/>
        <v xml:space="preserve"> </v>
      </c>
      <c r="H1385" s="23" t="str">
        <f t="shared" si="109"/>
        <v xml:space="preserve"> </v>
      </c>
    </row>
    <row r="1386" spans="1:11">
      <c r="A1386" s="20" t="s">
        <v>1790</v>
      </c>
      <c r="B1386" s="134"/>
      <c r="C1386" s="53" t="s">
        <v>8</v>
      </c>
      <c r="D1386" s="72" t="s">
        <v>9</v>
      </c>
      <c r="E1386" s="55"/>
      <c r="F1386" s="73"/>
      <c r="G1386" s="22" t="str">
        <f t="shared" si="108"/>
        <v xml:space="preserve"> </v>
      </c>
      <c r="H1386" s="23" t="str">
        <f t="shared" si="109"/>
        <v xml:space="preserve"> </v>
      </c>
    </row>
    <row r="1387" spans="1:11" ht="15.75">
      <c r="A1387" s="57" t="s">
        <v>17</v>
      </c>
      <c r="B1387" s="110"/>
      <c r="C1387" s="84"/>
      <c r="D1387" s="155"/>
      <c r="E1387" s="77"/>
      <c r="F1387" s="78"/>
      <c r="G1387" s="22" t="str">
        <f t="shared" si="108"/>
        <v xml:space="preserve"> </v>
      </c>
      <c r="H1387" s="23" t="str">
        <f t="shared" si="109"/>
        <v xml:space="preserve"> </v>
      </c>
    </row>
    <row r="1388" spans="1:11" ht="15.75">
      <c r="A1388" s="57" t="s">
        <v>1791</v>
      </c>
      <c r="B1388" s="62" t="s">
        <v>1792</v>
      </c>
      <c r="C1388" s="65" t="str">
        <f t="shared" ref="C1388:C1404" si="112">_xlfn.CONCAT("Length - ",I1388)</f>
        <v>Length - 1"</v>
      </c>
      <c r="D1388" s="65" t="str">
        <f t="shared" ref="D1388:D1404" si="113">_xlfn.CONCAT(K1388,"H")</f>
        <v>2H</v>
      </c>
      <c r="E1388" s="63">
        <v>2</v>
      </c>
      <c r="F1388" s="64">
        <v>0.73</v>
      </c>
      <c r="G1388" s="22">
        <f t="shared" si="108"/>
        <v>0.67159999999999997</v>
      </c>
      <c r="H1388" s="23">
        <f t="shared" si="109"/>
        <v>0.58399999999999996</v>
      </c>
      <c r="I1388" s="65" t="s">
        <v>385</v>
      </c>
      <c r="K1388" s="66">
        <v>2</v>
      </c>
    </row>
    <row r="1389" spans="1:11" ht="15.75">
      <c r="A1389" s="57" t="s">
        <v>1793</v>
      </c>
      <c r="B1389" s="62" t="s">
        <v>1792</v>
      </c>
      <c r="C1389" s="65" t="str">
        <f t="shared" si="112"/>
        <v>Length - 1 1/2"</v>
      </c>
      <c r="D1389" s="65" t="str">
        <f t="shared" si="113"/>
        <v>3H</v>
      </c>
      <c r="E1389" s="63">
        <v>3.4</v>
      </c>
      <c r="F1389" s="64">
        <v>0.96</v>
      </c>
      <c r="G1389" s="22">
        <f t="shared" si="108"/>
        <v>0.88319999999999999</v>
      </c>
      <c r="H1389" s="23">
        <f t="shared" si="109"/>
        <v>0.76800000000000002</v>
      </c>
      <c r="I1389" s="65" t="s">
        <v>1541</v>
      </c>
      <c r="K1389" s="66">
        <v>3</v>
      </c>
    </row>
    <row r="1390" spans="1:11" ht="15.75">
      <c r="A1390" s="57" t="s">
        <v>1794</v>
      </c>
      <c r="B1390" s="62" t="s">
        <v>1792</v>
      </c>
      <c r="C1390" s="65" t="str">
        <f t="shared" si="112"/>
        <v>Length - 2"</v>
      </c>
      <c r="D1390" s="65" t="str">
        <f t="shared" si="113"/>
        <v>4H</v>
      </c>
      <c r="E1390" s="63">
        <v>4.2</v>
      </c>
      <c r="F1390" s="64">
        <v>1.21</v>
      </c>
      <c r="G1390" s="22">
        <f t="shared" si="108"/>
        <v>1.1132</v>
      </c>
      <c r="H1390" s="23">
        <f t="shared" si="109"/>
        <v>0.96799999999999997</v>
      </c>
      <c r="I1390" s="65" t="s">
        <v>1456</v>
      </c>
      <c r="K1390" s="66">
        <v>4</v>
      </c>
    </row>
    <row r="1391" spans="1:11" ht="15.75">
      <c r="A1391" s="57" t="s">
        <v>1795</v>
      </c>
      <c r="B1391" s="130" t="s">
        <v>1792</v>
      </c>
      <c r="C1391" s="65" t="str">
        <f t="shared" si="112"/>
        <v xml:space="preserve">Length - 2 1/2" </v>
      </c>
      <c r="D1391" s="65" t="str">
        <f t="shared" si="113"/>
        <v>5H</v>
      </c>
      <c r="E1391" s="63">
        <v>5.7</v>
      </c>
      <c r="F1391" s="64">
        <v>1.41</v>
      </c>
      <c r="G1391" s="22">
        <f t="shared" si="108"/>
        <v>1.2971999999999999</v>
      </c>
      <c r="H1391" s="23">
        <f t="shared" si="109"/>
        <v>1.1279999999999999</v>
      </c>
      <c r="I1391" s="65" t="s">
        <v>1796</v>
      </c>
      <c r="K1391" s="131">
        <v>5</v>
      </c>
    </row>
    <row r="1392" spans="1:11" ht="15.75">
      <c r="A1392" s="57" t="s">
        <v>1797</v>
      </c>
      <c r="B1392" s="130" t="s">
        <v>1792</v>
      </c>
      <c r="C1392" s="65" t="str">
        <f t="shared" si="112"/>
        <v>Length - 3"</v>
      </c>
      <c r="D1392" s="65" t="str">
        <f t="shared" si="113"/>
        <v>6H</v>
      </c>
      <c r="E1392" s="77">
        <v>6.8</v>
      </c>
      <c r="F1392" s="64">
        <v>1.64</v>
      </c>
      <c r="G1392" s="22">
        <f t="shared" si="108"/>
        <v>1.5087999999999999</v>
      </c>
      <c r="H1392" s="23">
        <f t="shared" si="109"/>
        <v>1.3120000000000001</v>
      </c>
      <c r="I1392" s="75" t="s">
        <v>1545</v>
      </c>
      <c r="K1392" s="131">
        <v>6</v>
      </c>
    </row>
    <row r="1393" spans="1:11" ht="15.75">
      <c r="A1393" s="57" t="s">
        <v>1798</v>
      </c>
      <c r="B1393" s="103" t="s">
        <v>1792</v>
      </c>
      <c r="C1393" s="65" t="str">
        <f t="shared" si="112"/>
        <v>Length - 3 1/2"</v>
      </c>
      <c r="D1393" s="65" t="str">
        <f t="shared" si="113"/>
        <v>7H</v>
      </c>
      <c r="E1393" s="77">
        <v>8.4</v>
      </c>
      <c r="F1393" s="64">
        <v>1.87</v>
      </c>
      <c r="G1393" s="22">
        <f t="shared" si="108"/>
        <v>1.7204000000000002</v>
      </c>
      <c r="H1393" s="23">
        <f t="shared" si="109"/>
        <v>1.4960000000000002</v>
      </c>
      <c r="I1393" s="75" t="s">
        <v>1458</v>
      </c>
      <c r="K1393" s="76">
        <v>7</v>
      </c>
    </row>
    <row r="1394" spans="1:11" ht="15.75">
      <c r="A1394" s="57" t="s">
        <v>1799</v>
      </c>
      <c r="B1394" s="62" t="s">
        <v>1792</v>
      </c>
      <c r="C1394" s="65" t="str">
        <f t="shared" si="112"/>
        <v>Length - 4''</v>
      </c>
      <c r="D1394" s="65" t="str">
        <f t="shared" si="113"/>
        <v>8H</v>
      </c>
      <c r="E1394" s="63">
        <v>9.3000000000000007</v>
      </c>
      <c r="F1394" s="64">
        <v>2.19</v>
      </c>
      <c r="G1394" s="22">
        <f t="shared" si="108"/>
        <v>2.0148000000000001</v>
      </c>
      <c r="H1394" s="23">
        <f t="shared" si="109"/>
        <v>1.752</v>
      </c>
      <c r="I1394" s="65" t="s">
        <v>1702</v>
      </c>
      <c r="K1394" s="66">
        <v>8</v>
      </c>
    </row>
    <row r="1395" spans="1:11" ht="15.75">
      <c r="A1395" s="57" t="s">
        <v>1800</v>
      </c>
      <c r="B1395" s="62" t="s">
        <v>1792</v>
      </c>
      <c r="C1395" s="65" t="str">
        <f t="shared" si="112"/>
        <v>Length - 4 1/2"</v>
      </c>
      <c r="D1395" s="65" t="str">
        <f t="shared" si="113"/>
        <v>9H</v>
      </c>
      <c r="E1395" s="63">
        <v>11.9</v>
      </c>
      <c r="F1395" s="64">
        <v>2.4300000000000002</v>
      </c>
      <c r="G1395" s="22">
        <f t="shared" si="108"/>
        <v>2.2356000000000003</v>
      </c>
      <c r="H1395" s="23">
        <f t="shared" si="109"/>
        <v>1.9440000000000002</v>
      </c>
      <c r="I1395" s="65" t="s">
        <v>1453</v>
      </c>
      <c r="K1395" s="66">
        <v>9</v>
      </c>
    </row>
    <row r="1396" spans="1:11" ht="15.75">
      <c r="A1396" s="57" t="s">
        <v>1801</v>
      </c>
      <c r="B1396" s="62" t="s">
        <v>1792</v>
      </c>
      <c r="C1396" s="65" t="str">
        <f t="shared" si="112"/>
        <v>Length - 5 1/2"</v>
      </c>
      <c r="D1396" s="65" t="str">
        <f t="shared" si="113"/>
        <v>11H</v>
      </c>
      <c r="E1396" s="63">
        <v>13</v>
      </c>
      <c r="F1396" s="64">
        <v>2.97</v>
      </c>
      <c r="G1396" s="22">
        <f t="shared" si="108"/>
        <v>2.7324000000000002</v>
      </c>
      <c r="H1396" s="23">
        <f t="shared" si="109"/>
        <v>2.3760000000000003</v>
      </c>
      <c r="I1396" s="65" t="s">
        <v>1500</v>
      </c>
      <c r="K1396" s="66">
        <v>11</v>
      </c>
    </row>
    <row r="1397" spans="1:11" ht="15.75">
      <c r="A1397" s="57" t="s">
        <v>1802</v>
      </c>
      <c r="B1397" s="103" t="s">
        <v>1792</v>
      </c>
      <c r="C1397" s="65" t="str">
        <f t="shared" si="112"/>
        <v>Length - 6 1/2"</v>
      </c>
      <c r="D1397" s="65" t="str">
        <f t="shared" si="113"/>
        <v>13H</v>
      </c>
      <c r="E1397" s="77">
        <v>15.7</v>
      </c>
      <c r="F1397" s="64">
        <v>3.49</v>
      </c>
      <c r="G1397" s="22">
        <f t="shared" si="108"/>
        <v>3.2108000000000003</v>
      </c>
      <c r="H1397" s="23">
        <f t="shared" si="109"/>
        <v>2.7920000000000003</v>
      </c>
      <c r="I1397" s="75" t="s">
        <v>1552</v>
      </c>
      <c r="K1397" s="76">
        <v>13</v>
      </c>
    </row>
    <row r="1398" spans="1:11" ht="15.75">
      <c r="A1398" s="57" t="s">
        <v>1803</v>
      </c>
      <c r="B1398" s="62" t="s">
        <v>1792</v>
      </c>
      <c r="C1398" s="65" t="str">
        <f t="shared" si="112"/>
        <v>Length - 7 1/2"</v>
      </c>
      <c r="D1398" s="65" t="str">
        <f t="shared" si="113"/>
        <v>15H</v>
      </c>
      <c r="E1398" s="63">
        <v>18.600000000000001</v>
      </c>
      <c r="F1398" s="64">
        <v>4.04</v>
      </c>
      <c r="G1398" s="22">
        <f t="shared" si="108"/>
        <v>3.7168000000000001</v>
      </c>
      <c r="H1398" s="23">
        <f t="shared" si="109"/>
        <v>3.2320000000000002</v>
      </c>
      <c r="I1398" s="65" t="s">
        <v>1462</v>
      </c>
      <c r="K1398" s="66">
        <v>15</v>
      </c>
    </row>
    <row r="1399" spans="1:11" ht="15.75">
      <c r="A1399" s="57" t="s">
        <v>1804</v>
      </c>
      <c r="B1399" s="62" t="s">
        <v>1792</v>
      </c>
      <c r="C1399" s="65" t="str">
        <f t="shared" si="112"/>
        <v>Length - 9 1/2"</v>
      </c>
      <c r="D1399" s="65" t="str">
        <f t="shared" si="113"/>
        <v>19H</v>
      </c>
      <c r="E1399" s="63">
        <v>23.7</v>
      </c>
      <c r="F1399" s="64">
        <v>5.1100000000000003</v>
      </c>
      <c r="G1399" s="22">
        <f t="shared" si="108"/>
        <v>4.7012000000000009</v>
      </c>
      <c r="H1399" s="23">
        <f t="shared" si="109"/>
        <v>4.0880000000000001</v>
      </c>
      <c r="I1399" s="65" t="s">
        <v>1504</v>
      </c>
      <c r="K1399" s="66">
        <v>19</v>
      </c>
    </row>
    <row r="1400" spans="1:11" ht="15.75">
      <c r="A1400" s="57" t="s">
        <v>1805</v>
      </c>
      <c r="B1400" s="62" t="s">
        <v>1792</v>
      </c>
      <c r="C1400" s="65" t="str">
        <f t="shared" si="112"/>
        <v>Length - 12 1/2"</v>
      </c>
      <c r="D1400" s="65" t="str">
        <f t="shared" si="113"/>
        <v>25H</v>
      </c>
      <c r="E1400" s="63">
        <v>30.1</v>
      </c>
      <c r="F1400" s="64">
        <v>6.65</v>
      </c>
      <c r="G1400" s="22">
        <f t="shared" si="108"/>
        <v>6.1180000000000003</v>
      </c>
      <c r="H1400" s="23">
        <f t="shared" si="109"/>
        <v>5.32</v>
      </c>
      <c r="I1400" s="65" t="s">
        <v>1506</v>
      </c>
      <c r="K1400" s="66">
        <v>25</v>
      </c>
    </row>
    <row r="1401" spans="1:11" ht="15.75">
      <c r="A1401" s="57" t="s">
        <v>1806</v>
      </c>
      <c r="B1401" s="62" t="s">
        <v>1792</v>
      </c>
      <c r="C1401" s="65" t="str">
        <f t="shared" si="112"/>
        <v>Length - 15 1/2"</v>
      </c>
      <c r="D1401" s="65" t="str">
        <f t="shared" si="113"/>
        <v>31H</v>
      </c>
      <c r="E1401" s="63">
        <v>37.4</v>
      </c>
      <c r="F1401" s="64">
        <v>7.97</v>
      </c>
      <c r="G1401" s="22">
        <f t="shared" si="108"/>
        <v>7.3323999999999998</v>
      </c>
      <c r="H1401" s="23">
        <f t="shared" si="109"/>
        <v>6.3760000000000003</v>
      </c>
      <c r="I1401" s="65" t="s">
        <v>1559</v>
      </c>
      <c r="K1401" s="66">
        <v>31</v>
      </c>
    </row>
    <row r="1402" spans="1:11" ht="15.75">
      <c r="A1402" s="57" t="s">
        <v>1807</v>
      </c>
      <c r="B1402" s="62" t="s">
        <v>1792</v>
      </c>
      <c r="C1402" s="65" t="str">
        <f t="shared" si="112"/>
        <v>Length - 18 1/2"</v>
      </c>
      <c r="D1402" s="65" t="str">
        <f t="shared" si="113"/>
        <v>37H</v>
      </c>
      <c r="E1402" s="63">
        <v>43.9</v>
      </c>
      <c r="F1402" s="64">
        <v>9.6999999999999993</v>
      </c>
      <c r="G1402" s="22">
        <f t="shared" si="108"/>
        <v>8.9239999999999995</v>
      </c>
      <c r="H1402" s="23">
        <f t="shared" si="109"/>
        <v>7.76</v>
      </c>
      <c r="I1402" s="65" t="s">
        <v>1561</v>
      </c>
      <c r="K1402" s="66">
        <v>37</v>
      </c>
    </row>
    <row r="1403" spans="1:11" ht="15.75">
      <c r="A1403" s="57" t="s">
        <v>1808</v>
      </c>
      <c r="B1403" s="62" t="s">
        <v>1792</v>
      </c>
      <c r="C1403" s="65" t="str">
        <f t="shared" si="112"/>
        <v>Length - 24 1/2"</v>
      </c>
      <c r="D1403" s="65" t="str">
        <f t="shared" si="113"/>
        <v>49H</v>
      </c>
      <c r="E1403" s="63">
        <v>58</v>
      </c>
      <c r="F1403" s="64">
        <v>12.83</v>
      </c>
      <c r="G1403" s="22">
        <f t="shared" si="108"/>
        <v>11.803600000000001</v>
      </c>
      <c r="H1403" s="23">
        <f t="shared" si="109"/>
        <v>10.264000000000001</v>
      </c>
      <c r="I1403" s="65" t="s">
        <v>1563</v>
      </c>
      <c r="K1403" s="66">
        <v>49</v>
      </c>
    </row>
    <row r="1404" spans="1:11" ht="15.75">
      <c r="A1404" s="57" t="s">
        <v>1809</v>
      </c>
      <c r="B1404" s="62" t="s">
        <v>1792</v>
      </c>
      <c r="C1404" s="65" t="str">
        <f t="shared" si="112"/>
        <v>Length - 36 1/2"</v>
      </c>
      <c r="D1404" s="65" t="str">
        <f t="shared" si="113"/>
        <v>73H</v>
      </c>
      <c r="E1404" s="63">
        <v>87</v>
      </c>
      <c r="F1404" s="64">
        <v>20.57</v>
      </c>
      <c r="G1404" s="22">
        <f t="shared" si="108"/>
        <v>18.924400000000002</v>
      </c>
      <c r="H1404" s="23">
        <f t="shared" si="109"/>
        <v>16.456</v>
      </c>
      <c r="I1404" s="65" t="s">
        <v>1772</v>
      </c>
      <c r="K1404" s="66">
        <v>73</v>
      </c>
    </row>
    <row r="1405" spans="1:11" ht="15.75">
      <c r="A1405" s="57" t="s">
        <v>17</v>
      </c>
      <c r="B1405" s="67"/>
      <c r="C1405" s="68"/>
      <c r="D1405" s="69"/>
      <c r="E1405" s="70"/>
      <c r="F1405" s="71"/>
      <c r="G1405" s="22" t="str">
        <f t="shared" si="108"/>
        <v xml:space="preserve"> </v>
      </c>
      <c r="H1405" s="23" t="str">
        <f t="shared" si="109"/>
        <v xml:space="preserve"> </v>
      </c>
    </row>
    <row r="1406" spans="1:11">
      <c r="A1406" s="20" t="s">
        <v>1810</v>
      </c>
      <c r="B1406" s="134"/>
      <c r="C1406" s="53" t="s">
        <v>8</v>
      </c>
      <c r="D1406" s="72" t="s">
        <v>9</v>
      </c>
      <c r="E1406" s="55"/>
      <c r="F1406" s="73"/>
      <c r="G1406" s="22" t="str">
        <f t="shared" si="108"/>
        <v xml:space="preserve"> </v>
      </c>
      <c r="H1406" s="23" t="str">
        <f t="shared" si="109"/>
        <v xml:space="preserve"> </v>
      </c>
    </row>
    <row r="1407" spans="1:11" ht="15.75">
      <c r="A1407" s="57" t="s">
        <v>17</v>
      </c>
      <c r="B1407" s="110"/>
      <c r="C1407" s="84"/>
      <c r="D1407" s="155"/>
      <c r="E1407" s="77"/>
      <c r="F1407" s="78"/>
      <c r="G1407" s="22" t="str">
        <f t="shared" si="108"/>
        <v xml:space="preserve"> </v>
      </c>
      <c r="H1407" s="23" t="str">
        <f t="shared" si="109"/>
        <v xml:space="preserve"> </v>
      </c>
    </row>
    <row r="1408" spans="1:11" ht="15.75">
      <c r="A1408" s="57" t="s">
        <v>1811</v>
      </c>
      <c r="B1408" s="62" t="s">
        <v>1812</v>
      </c>
      <c r="C1408" s="65" t="str">
        <f t="shared" ref="C1408:C1424" si="114">_xlfn.CONCAT("Length - ",I1408)</f>
        <v>Length - 1"</v>
      </c>
      <c r="D1408" s="65" t="str">
        <f t="shared" ref="D1408:D1424" si="115">_xlfn.CONCAT(K1408,"H")</f>
        <v>2H</v>
      </c>
      <c r="E1408" s="63">
        <v>2</v>
      </c>
      <c r="F1408" s="64">
        <v>0.73</v>
      </c>
      <c r="G1408" s="22">
        <f t="shared" si="108"/>
        <v>0.67159999999999997</v>
      </c>
      <c r="H1408" s="23">
        <f t="shared" si="109"/>
        <v>0.58399999999999996</v>
      </c>
      <c r="I1408" s="65" t="s">
        <v>385</v>
      </c>
      <c r="K1408" s="66">
        <v>2</v>
      </c>
    </row>
    <row r="1409" spans="1:11" ht="15.75">
      <c r="A1409" s="57" t="s">
        <v>1813</v>
      </c>
      <c r="B1409" s="62" t="s">
        <v>1812</v>
      </c>
      <c r="C1409" s="65" t="str">
        <f t="shared" si="114"/>
        <v>Length - 1 1/2"</v>
      </c>
      <c r="D1409" s="65" t="str">
        <f t="shared" si="115"/>
        <v>3H</v>
      </c>
      <c r="E1409" s="63">
        <v>3.4</v>
      </c>
      <c r="F1409" s="64">
        <v>0.96</v>
      </c>
      <c r="G1409" s="22">
        <f t="shared" si="108"/>
        <v>0.88319999999999999</v>
      </c>
      <c r="H1409" s="23">
        <f t="shared" si="109"/>
        <v>0.76800000000000002</v>
      </c>
      <c r="I1409" s="65" t="s">
        <v>1541</v>
      </c>
      <c r="K1409" s="66">
        <v>3</v>
      </c>
    </row>
    <row r="1410" spans="1:11" ht="15.75">
      <c r="A1410" s="57" t="s">
        <v>1814</v>
      </c>
      <c r="B1410" s="62" t="s">
        <v>1812</v>
      </c>
      <c r="C1410" s="65" t="str">
        <f t="shared" si="114"/>
        <v>Length - 2"</v>
      </c>
      <c r="D1410" s="65" t="str">
        <f t="shared" si="115"/>
        <v>4H</v>
      </c>
      <c r="E1410" s="63">
        <v>4.2</v>
      </c>
      <c r="F1410" s="64">
        <v>1.21</v>
      </c>
      <c r="G1410" s="22">
        <f t="shared" si="108"/>
        <v>1.1132</v>
      </c>
      <c r="H1410" s="23">
        <f t="shared" si="109"/>
        <v>0.96799999999999997</v>
      </c>
      <c r="I1410" s="65" t="s">
        <v>1456</v>
      </c>
      <c r="K1410" s="66">
        <v>4</v>
      </c>
    </row>
    <row r="1411" spans="1:11" ht="15.75">
      <c r="A1411" s="57" t="s">
        <v>1815</v>
      </c>
      <c r="B1411" s="62" t="s">
        <v>1812</v>
      </c>
      <c r="C1411" s="65" t="str">
        <f t="shared" si="114"/>
        <v>Length - 2 1/2"</v>
      </c>
      <c r="D1411" s="65" t="str">
        <f t="shared" si="115"/>
        <v>5H</v>
      </c>
      <c r="E1411" s="63">
        <v>5.7</v>
      </c>
      <c r="F1411" s="64">
        <v>1.41</v>
      </c>
      <c r="G1411" s="22">
        <f t="shared" si="108"/>
        <v>1.2971999999999999</v>
      </c>
      <c r="H1411" s="23">
        <f t="shared" si="109"/>
        <v>1.1279999999999999</v>
      </c>
      <c r="I1411" s="65" t="s">
        <v>382</v>
      </c>
      <c r="K1411" s="66">
        <v>5</v>
      </c>
    </row>
    <row r="1412" spans="1:11" ht="15.75">
      <c r="A1412" s="57" t="s">
        <v>1816</v>
      </c>
      <c r="B1412" s="62" t="s">
        <v>1812</v>
      </c>
      <c r="C1412" s="65" t="str">
        <f t="shared" si="114"/>
        <v>Length - 3"</v>
      </c>
      <c r="D1412" s="65" t="str">
        <f t="shared" si="115"/>
        <v>6H</v>
      </c>
      <c r="E1412" s="63">
        <v>6.8</v>
      </c>
      <c r="F1412" s="64">
        <v>1.64</v>
      </c>
      <c r="G1412" s="22">
        <f t="shared" si="108"/>
        <v>1.5087999999999999</v>
      </c>
      <c r="H1412" s="23">
        <f t="shared" si="109"/>
        <v>1.3120000000000001</v>
      </c>
      <c r="I1412" s="65" t="s">
        <v>1545</v>
      </c>
      <c r="K1412" s="66">
        <v>6</v>
      </c>
    </row>
    <row r="1413" spans="1:11" ht="15.75">
      <c r="A1413" s="57" t="s">
        <v>1817</v>
      </c>
      <c r="B1413" s="62" t="s">
        <v>1812</v>
      </c>
      <c r="C1413" s="65" t="str">
        <f t="shared" si="114"/>
        <v>Length - 3 1/2"</v>
      </c>
      <c r="D1413" s="65" t="str">
        <f t="shared" si="115"/>
        <v>7H</v>
      </c>
      <c r="E1413" s="63">
        <v>8.4</v>
      </c>
      <c r="F1413" s="64">
        <v>1.87</v>
      </c>
      <c r="G1413" s="22">
        <f t="shared" si="108"/>
        <v>1.7204000000000002</v>
      </c>
      <c r="H1413" s="23">
        <f t="shared" si="109"/>
        <v>1.4960000000000002</v>
      </c>
      <c r="I1413" s="65" t="s">
        <v>1458</v>
      </c>
      <c r="K1413" s="66">
        <v>7</v>
      </c>
    </row>
    <row r="1414" spans="1:11" ht="15.75">
      <c r="A1414" s="57" t="s">
        <v>1818</v>
      </c>
      <c r="B1414" s="130" t="s">
        <v>1812</v>
      </c>
      <c r="C1414" s="65" t="str">
        <f t="shared" si="114"/>
        <v>Length - 4"</v>
      </c>
      <c r="D1414" s="65" t="str">
        <f t="shared" si="115"/>
        <v>8H</v>
      </c>
      <c r="E1414" s="63">
        <v>9.3000000000000007</v>
      </c>
      <c r="F1414" s="64">
        <v>2.19</v>
      </c>
      <c r="G1414" s="22">
        <f t="shared" ref="G1414:G1477" si="116">IF(ISBLANK(F1414)," ",F1414*$G$3)</f>
        <v>2.0148000000000001</v>
      </c>
      <c r="H1414" s="23">
        <f t="shared" ref="H1414:H1477" si="117">IF(ISBLANK(F1414)," ",F1414*$H$3)</f>
        <v>1.752</v>
      </c>
      <c r="I1414" s="65" t="s">
        <v>1548</v>
      </c>
      <c r="K1414" s="131">
        <v>8</v>
      </c>
    </row>
    <row r="1415" spans="1:11" ht="15.75">
      <c r="A1415" s="57" t="s">
        <v>1819</v>
      </c>
      <c r="B1415" s="103" t="s">
        <v>1812</v>
      </c>
      <c r="C1415" s="65" t="str">
        <f t="shared" si="114"/>
        <v>Length - 4 1/2"</v>
      </c>
      <c r="D1415" s="65" t="str">
        <f t="shared" si="115"/>
        <v>9H</v>
      </c>
      <c r="E1415" s="77">
        <v>11.9</v>
      </c>
      <c r="F1415" s="64">
        <v>2.4300000000000002</v>
      </c>
      <c r="G1415" s="22">
        <f t="shared" si="116"/>
        <v>2.2356000000000003</v>
      </c>
      <c r="H1415" s="23">
        <f t="shared" si="117"/>
        <v>1.9440000000000002</v>
      </c>
      <c r="I1415" s="75" t="s">
        <v>1453</v>
      </c>
      <c r="K1415" s="76">
        <v>9</v>
      </c>
    </row>
    <row r="1416" spans="1:11" ht="15.75">
      <c r="A1416" s="57" t="s">
        <v>1820</v>
      </c>
      <c r="B1416" s="62" t="s">
        <v>1812</v>
      </c>
      <c r="C1416" s="65" t="str">
        <f t="shared" si="114"/>
        <v>Length - 5 1/2"</v>
      </c>
      <c r="D1416" s="65" t="str">
        <f t="shared" si="115"/>
        <v>11H</v>
      </c>
      <c r="E1416" s="63">
        <v>13</v>
      </c>
      <c r="F1416" s="64">
        <v>2.97</v>
      </c>
      <c r="G1416" s="22">
        <f t="shared" si="116"/>
        <v>2.7324000000000002</v>
      </c>
      <c r="H1416" s="23">
        <f t="shared" si="117"/>
        <v>2.3760000000000003</v>
      </c>
      <c r="I1416" s="65" t="s">
        <v>1500</v>
      </c>
      <c r="K1416" s="66">
        <v>11</v>
      </c>
    </row>
    <row r="1417" spans="1:11" ht="15.75">
      <c r="A1417" s="57" t="s">
        <v>1821</v>
      </c>
      <c r="B1417" s="62" t="s">
        <v>1812</v>
      </c>
      <c r="C1417" s="65" t="str">
        <f t="shared" si="114"/>
        <v>Length - 6 1/2"</v>
      </c>
      <c r="D1417" s="65" t="str">
        <f t="shared" si="115"/>
        <v>13H</v>
      </c>
      <c r="E1417" s="63">
        <v>15.7</v>
      </c>
      <c r="F1417" s="64">
        <v>3.49</v>
      </c>
      <c r="G1417" s="22">
        <f t="shared" si="116"/>
        <v>3.2108000000000003</v>
      </c>
      <c r="H1417" s="23">
        <f t="shared" si="117"/>
        <v>2.7920000000000003</v>
      </c>
      <c r="I1417" s="65" t="s">
        <v>1552</v>
      </c>
      <c r="K1417" s="66">
        <v>13</v>
      </c>
    </row>
    <row r="1418" spans="1:11" ht="15.75">
      <c r="A1418" s="57" t="s">
        <v>1822</v>
      </c>
      <c r="B1418" s="62" t="s">
        <v>1812</v>
      </c>
      <c r="C1418" s="65" t="str">
        <f t="shared" si="114"/>
        <v>Length - 7 1/2"</v>
      </c>
      <c r="D1418" s="65" t="str">
        <f t="shared" si="115"/>
        <v>15H</v>
      </c>
      <c r="E1418" s="63">
        <v>18.600000000000001</v>
      </c>
      <c r="F1418" s="64">
        <v>4.04</v>
      </c>
      <c r="G1418" s="22">
        <f t="shared" si="116"/>
        <v>3.7168000000000001</v>
      </c>
      <c r="H1418" s="23">
        <f t="shared" si="117"/>
        <v>3.2320000000000002</v>
      </c>
      <c r="I1418" s="65" t="s">
        <v>1462</v>
      </c>
      <c r="K1418" s="66">
        <v>15</v>
      </c>
    </row>
    <row r="1419" spans="1:11" ht="15.75">
      <c r="A1419" s="57" t="s">
        <v>1823</v>
      </c>
      <c r="B1419" s="62" t="s">
        <v>1812</v>
      </c>
      <c r="C1419" s="65" t="str">
        <f t="shared" si="114"/>
        <v>Length - 9 1/2"</v>
      </c>
      <c r="D1419" s="65" t="str">
        <f t="shared" si="115"/>
        <v>19H</v>
      </c>
      <c r="E1419" s="63">
        <v>23.7</v>
      </c>
      <c r="F1419" s="64">
        <v>5.1100000000000003</v>
      </c>
      <c r="G1419" s="22">
        <f t="shared" si="116"/>
        <v>4.7012000000000009</v>
      </c>
      <c r="H1419" s="23">
        <f t="shared" si="117"/>
        <v>4.0880000000000001</v>
      </c>
      <c r="I1419" s="65" t="s">
        <v>1504</v>
      </c>
      <c r="K1419" s="66">
        <v>19</v>
      </c>
    </row>
    <row r="1420" spans="1:11" ht="15.75">
      <c r="A1420" s="57" t="s">
        <v>1824</v>
      </c>
      <c r="B1420" s="62" t="s">
        <v>1812</v>
      </c>
      <c r="C1420" s="65" t="str">
        <f t="shared" si="114"/>
        <v>Length - 12 1/2"</v>
      </c>
      <c r="D1420" s="65" t="str">
        <f t="shared" si="115"/>
        <v>25H</v>
      </c>
      <c r="E1420" s="63">
        <v>30.1</v>
      </c>
      <c r="F1420" s="64">
        <v>6.65</v>
      </c>
      <c r="G1420" s="22">
        <f t="shared" si="116"/>
        <v>6.1180000000000003</v>
      </c>
      <c r="H1420" s="23">
        <f t="shared" si="117"/>
        <v>5.32</v>
      </c>
      <c r="I1420" s="65" t="s">
        <v>1506</v>
      </c>
      <c r="K1420" s="66">
        <v>25</v>
      </c>
    </row>
    <row r="1421" spans="1:11" ht="15.75">
      <c r="A1421" s="57" t="s">
        <v>1825</v>
      </c>
      <c r="B1421" s="62" t="s">
        <v>1812</v>
      </c>
      <c r="C1421" s="65" t="str">
        <f t="shared" si="114"/>
        <v>Length - 15 1/2"</v>
      </c>
      <c r="D1421" s="65" t="str">
        <f t="shared" si="115"/>
        <v>31H</v>
      </c>
      <c r="E1421" s="63">
        <v>37.4</v>
      </c>
      <c r="F1421" s="64">
        <v>7.97</v>
      </c>
      <c r="G1421" s="22">
        <f t="shared" si="116"/>
        <v>7.3323999999999998</v>
      </c>
      <c r="H1421" s="23">
        <f t="shared" si="117"/>
        <v>6.3760000000000003</v>
      </c>
      <c r="I1421" s="65" t="s">
        <v>1559</v>
      </c>
      <c r="K1421" s="66">
        <v>31</v>
      </c>
    </row>
    <row r="1422" spans="1:11" ht="15.75">
      <c r="A1422" s="57" t="s">
        <v>1826</v>
      </c>
      <c r="B1422" s="62" t="s">
        <v>1812</v>
      </c>
      <c r="C1422" s="65" t="str">
        <f t="shared" si="114"/>
        <v>Length - 18 1/2"</v>
      </c>
      <c r="D1422" s="65" t="str">
        <f t="shared" si="115"/>
        <v>37H</v>
      </c>
      <c r="E1422" s="63">
        <v>43.9</v>
      </c>
      <c r="F1422" s="64">
        <v>9.6999999999999993</v>
      </c>
      <c r="G1422" s="22">
        <f t="shared" si="116"/>
        <v>8.9239999999999995</v>
      </c>
      <c r="H1422" s="23">
        <f t="shared" si="117"/>
        <v>7.76</v>
      </c>
      <c r="I1422" s="65" t="s">
        <v>1561</v>
      </c>
      <c r="K1422" s="66">
        <v>37</v>
      </c>
    </row>
    <row r="1423" spans="1:11" ht="15.75">
      <c r="A1423" s="57" t="s">
        <v>1827</v>
      </c>
      <c r="B1423" s="62" t="s">
        <v>1812</v>
      </c>
      <c r="C1423" s="65" t="str">
        <f t="shared" si="114"/>
        <v>Length - 24 1/2"</v>
      </c>
      <c r="D1423" s="65" t="str">
        <f t="shared" si="115"/>
        <v>49H</v>
      </c>
      <c r="E1423" s="63">
        <v>58</v>
      </c>
      <c r="F1423" s="64">
        <v>12.83</v>
      </c>
      <c r="G1423" s="22">
        <f t="shared" si="116"/>
        <v>11.803600000000001</v>
      </c>
      <c r="H1423" s="23">
        <f t="shared" si="117"/>
        <v>10.264000000000001</v>
      </c>
      <c r="I1423" s="65" t="s">
        <v>1563</v>
      </c>
      <c r="K1423" s="66">
        <v>49</v>
      </c>
    </row>
    <row r="1424" spans="1:11" ht="15.75">
      <c r="A1424" s="57" t="s">
        <v>1828</v>
      </c>
      <c r="B1424" s="86" t="s">
        <v>1812</v>
      </c>
      <c r="C1424" s="65" t="str">
        <f t="shared" si="114"/>
        <v>Length - 36 1/2"</v>
      </c>
      <c r="D1424" s="65" t="str">
        <f t="shared" si="115"/>
        <v>73H</v>
      </c>
      <c r="E1424" s="89">
        <v>87</v>
      </c>
      <c r="F1424" s="90">
        <v>20.57</v>
      </c>
      <c r="G1424" s="22">
        <f t="shared" si="116"/>
        <v>18.924400000000002</v>
      </c>
      <c r="H1424" s="23">
        <f t="shared" si="117"/>
        <v>16.456</v>
      </c>
      <c r="I1424" s="87" t="s">
        <v>1772</v>
      </c>
      <c r="K1424" s="112">
        <v>73</v>
      </c>
    </row>
    <row r="1425" spans="1:11" ht="15.75">
      <c r="A1425" s="57"/>
      <c r="B1425" s="173"/>
      <c r="C1425" s="174"/>
      <c r="D1425" s="175"/>
      <c r="E1425" s="176"/>
      <c r="F1425" s="177"/>
      <c r="G1425" s="22" t="str">
        <f t="shared" si="116"/>
        <v xml:space="preserve"> </v>
      </c>
      <c r="H1425" s="23" t="str">
        <f t="shared" si="117"/>
        <v xml:space="preserve"> </v>
      </c>
    </row>
    <row r="1426" spans="1:11">
      <c r="A1426" s="20" t="s">
        <v>1829</v>
      </c>
      <c r="B1426" s="134"/>
      <c r="C1426" s="53"/>
      <c r="D1426" s="72"/>
      <c r="E1426" s="55"/>
      <c r="F1426" s="73"/>
      <c r="G1426" s="22" t="str">
        <f t="shared" si="116"/>
        <v xml:space="preserve"> </v>
      </c>
      <c r="H1426" s="23" t="str">
        <f t="shared" si="117"/>
        <v xml:space="preserve"> </v>
      </c>
    </row>
    <row r="1427" spans="1:11" ht="15.75">
      <c r="A1427" s="57" t="s">
        <v>17</v>
      </c>
      <c r="B1427" s="103"/>
      <c r="C1427" s="75"/>
      <c r="D1427" s="76"/>
      <c r="E1427" s="77"/>
      <c r="F1427" s="78"/>
      <c r="G1427" s="22" t="str">
        <f t="shared" si="116"/>
        <v xml:space="preserve"> </v>
      </c>
      <c r="H1427" s="23" t="str">
        <f t="shared" si="117"/>
        <v xml:space="preserve"> </v>
      </c>
    </row>
    <row r="1428" spans="1:11" ht="15.75">
      <c r="A1428" s="57" t="s">
        <v>1830</v>
      </c>
      <c r="B1428" s="62" t="s">
        <v>3025</v>
      </c>
      <c r="C1428" s="65" t="s">
        <v>3027</v>
      </c>
      <c r="D1428" s="65" t="str">
        <f>_xlfn.CONCAT(K1428,"H")</f>
        <v>11H</v>
      </c>
      <c r="E1428" s="63">
        <v>6.5</v>
      </c>
      <c r="F1428" s="64">
        <v>2.06</v>
      </c>
      <c r="G1428" s="22">
        <f t="shared" si="116"/>
        <v>1.8952000000000002</v>
      </c>
      <c r="H1428" s="23">
        <f t="shared" si="117"/>
        <v>1.6480000000000001</v>
      </c>
      <c r="K1428" s="66">
        <v>11</v>
      </c>
    </row>
    <row r="1429" spans="1:11" ht="15.75">
      <c r="A1429" s="57" t="s">
        <v>1831</v>
      </c>
      <c r="B1429" s="62" t="s">
        <v>3025</v>
      </c>
      <c r="C1429" s="65" t="s">
        <v>3028</v>
      </c>
      <c r="D1429" s="65" t="str">
        <f>_xlfn.CONCAT(K1429,"H")</f>
        <v>5H</v>
      </c>
      <c r="E1429" s="63">
        <v>3.25</v>
      </c>
      <c r="F1429" s="64">
        <v>1.61</v>
      </c>
      <c r="G1429" s="22">
        <f t="shared" si="116"/>
        <v>1.4812000000000001</v>
      </c>
      <c r="H1429" s="23">
        <f t="shared" si="117"/>
        <v>1.2880000000000003</v>
      </c>
      <c r="K1429" s="66">
        <v>5</v>
      </c>
    </row>
    <row r="1430" spans="1:11" ht="15.75">
      <c r="A1430" s="57" t="s">
        <v>1832</v>
      </c>
      <c r="B1430" s="62" t="s">
        <v>3025</v>
      </c>
      <c r="C1430" s="65" t="s">
        <v>1833</v>
      </c>
      <c r="D1430" s="65" t="str">
        <f>_xlfn.CONCAT(K1430,"H")</f>
        <v>8H</v>
      </c>
      <c r="E1430" s="63">
        <v>4.7</v>
      </c>
      <c r="F1430" s="64">
        <v>2.04</v>
      </c>
      <c r="G1430" s="22">
        <f t="shared" si="116"/>
        <v>1.8768</v>
      </c>
      <c r="H1430" s="23">
        <f t="shared" si="117"/>
        <v>1.6320000000000001</v>
      </c>
      <c r="K1430" s="66">
        <v>8</v>
      </c>
    </row>
    <row r="1431" spans="1:11" ht="15.75">
      <c r="A1431" s="57" t="s">
        <v>1834</v>
      </c>
      <c r="B1431" s="62" t="s">
        <v>3025</v>
      </c>
      <c r="C1431" s="65" t="s">
        <v>3029</v>
      </c>
      <c r="D1431" s="65" t="str">
        <f>_xlfn.CONCAT(K1431,"H")</f>
        <v>5H</v>
      </c>
      <c r="E1431" s="63">
        <v>3.2</v>
      </c>
      <c r="F1431" s="64">
        <v>1.22</v>
      </c>
      <c r="G1431" s="22">
        <f t="shared" si="116"/>
        <v>1.1224000000000001</v>
      </c>
      <c r="H1431" s="23">
        <f t="shared" si="117"/>
        <v>0.97599999999999998</v>
      </c>
      <c r="K1431" s="66">
        <v>5</v>
      </c>
    </row>
    <row r="1432" spans="1:11" ht="15.75">
      <c r="A1432" s="57" t="s">
        <v>1835</v>
      </c>
      <c r="B1432" s="62" t="s">
        <v>3025</v>
      </c>
      <c r="C1432" s="65" t="s">
        <v>1836</v>
      </c>
      <c r="D1432" s="65" t="str">
        <f>_xlfn.CONCAT(K1432,"H")</f>
        <v>5H</v>
      </c>
      <c r="E1432" s="63">
        <v>3.8</v>
      </c>
      <c r="F1432" s="64">
        <v>1.38</v>
      </c>
      <c r="G1432" s="22">
        <f t="shared" si="116"/>
        <v>1.2696000000000001</v>
      </c>
      <c r="H1432" s="23">
        <f t="shared" si="117"/>
        <v>1.1039999999999999</v>
      </c>
      <c r="K1432" s="66">
        <v>5</v>
      </c>
    </row>
    <row r="1433" spans="1:11" ht="15.75">
      <c r="A1433" s="57" t="s">
        <v>17</v>
      </c>
      <c r="B1433" s="62"/>
      <c r="C1433" s="65"/>
      <c r="D1433" s="66"/>
      <c r="E1433" s="63"/>
      <c r="F1433" s="64"/>
      <c r="G1433" s="22" t="str">
        <f t="shared" si="116"/>
        <v xml:space="preserve"> </v>
      </c>
      <c r="H1433" s="23" t="str">
        <f t="shared" si="117"/>
        <v xml:space="preserve"> </v>
      </c>
    </row>
    <row r="1434" spans="1:11" ht="15.75">
      <c r="A1434" s="57" t="s">
        <v>1837</v>
      </c>
      <c r="B1434" s="62" t="s">
        <v>3026</v>
      </c>
      <c r="C1434" s="65" t="s">
        <v>3027</v>
      </c>
      <c r="D1434" s="65" t="str">
        <f>_xlfn.CONCAT(K1434,"H")</f>
        <v>21H</v>
      </c>
      <c r="E1434" s="63">
        <v>6</v>
      </c>
      <c r="F1434" s="64">
        <v>2.4</v>
      </c>
      <c r="G1434" s="22">
        <f t="shared" si="116"/>
        <v>2.2080000000000002</v>
      </c>
      <c r="H1434" s="23">
        <f t="shared" si="117"/>
        <v>1.92</v>
      </c>
      <c r="K1434" s="66">
        <v>21</v>
      </c>
    </row>
    <row r="1435" spans="1:11" ht="15.75">
      <c r="A1435" s="57" t="s">
        <v>1838</v>
      </c>
      <c r="B1435" s="62" t="s">
        <v>3026</v>
      </c>
      <c r="C1435" s="65" t="s">
        <v>1833</v>
      </c>
      <c r="D1435" s="65" t="str">
        <f>_xlfn.CONCAT(K1435,"H")</f>
        <v>15H</v>
      </c>
      <c r="E1435" s="63">
        <v>4</v>
      </c>
      <c r="F1435" s="64">
        <v>2.39</v>
      </c>
      <c r="G1435" s="22">
        <f t="shared" si="116"/>
        <v>2.1988000000000003</v>
      </c>
      <c r="H1435" s="23">
        <f t="shared" si="117"/>
        <v>1.9120000000000001</v>
      </c>
      <c r="K1435" s="66">
        <v>15</v>
      </c>
    </row>
    <row r="1436" spans="1:11" ht="15.75">
      <c r="A1436" s="57" t="s">
        <v>3030</v>
      </c>
      <c r="B1436" s="62" t="s">
        <v>3026</v>
      </c>
      <c r="C1436" s="65" t="s">
        <v>3029</v>
      </c>
      <c r="D1436" s="65" t="str">
        <f>_xlfn.CONCAT(K1436,"H")</f>
        <v>9H</v>
      </c>
      <c r="E1436" s="63">
        <v>3</v>
      </c>
      <c r="F1436" s="64">
        <v>1.79</v>
      </c>
      <c r="G1436" s="22">
        <f t="shared" si="116"/>
        <v>1.6468</v>
      </c>
      <c r="H1436" s="23">
        <f t="shared" si="117"/>
        <v>1.4320000000000002</v>
      </c>
      <c r="K1436" s="66">
        <v>9</v>
      </c>
    </row>
    <row r="1437" spans="1:11" ht="15.75">
      <c r="A1437" s="57" t="s">
        <v>17</v>
      </c>
      <c r="B1437" s="67"/>
      <c r="C1437" s="68"/>
      <c r="D1437" s="82"/>
      <c r="E1437" s="70"/>
      <c r="F1437" s="71"/>
      <c r="G1437" s="22" t="str">
        <f t="shared" si="116"/>
        <v xml:space="preserve"> </v>
      </c>
      <c r="H1437" s="23" t="str">
        <f t="shared" si="117"/>
        <v xml:space="preserve"> </v>
      </c>
    </row>
    <row r="1438" spans="1:11">
      <c r="A1438" s="20" t="s">
        <v>1839</v>
      </c>
      <c r="B1438" s="134"/>
      <c r="C1438" s="53"/>
      <c r="D1438" s="54"/>
      <c r="E1438" s="55"/>
      <c r="F1438" s="73"/>
      <c r="G1438" s="22" t="str">
        <f t="shared" si="116"/>
        <v xml:space="preserve"> </v>
      </c>
      <c r="H1438" s="23" t="str">
        <f t="shared" si="117"/>
        <v xml:space="preserve"> </v>
      </c>
    </row>
    <row r="1439" spans="1:11" ht="15.75">
      <c r="A1439" s="57" t="s">
        <v>17</v>
      </c>
      <c r="B1439" s="74"/>
      <c r="C1439" s="75"/>
      <c r="D1439" s="81"/>
      <c r="E1439" s="77"/>
      <c r="F1439" s="78"/>
      <c r="G1439" s="22" t="str">
        <f t="shared" si="116"/>
        <v xml:space="preserve"> </v>
      </c>
      <c r="H1439" s="23" t="str">
        <f t="shared" si="117"/>
        <v xml:space="preserve"> </v>
      </c>
    </row>
    <row r="1440" spans="1:11" ht="15.75">
      <c r="A1440" s="57" t="s">
        <v>1840</v>
      </c>
      <c r="B1440" s="62" t="s">
        <v>3031</v>
      </c>
      <c r="C1440" s="65" t="str">
        <f>_xlfn.CONCAT("Dia - ",I1440)</f>
        <v>Dia - 2 1/2''</v>
      </c>
      <c r="D1440" s="66"/>
      <c r="E1440" s="63">
        <v>12.6</v>
      </c>
      <c r="F1440" s="64">
        <v>6.02</v>
      </c>
      <c r="G1440" s="22">
        <f t="shared" si="116"/>
        <v>5.5384000000000002</v>
      </c>
      <c r="H1440" s="23">
        <f t="shared" si="117"/>
        <v>4.8159999999999998</v>
      </c>
      <c r="I1440" s="65" t="s">
        <v>1438</v>
      </c>
    </row>
    <row r="1441" spans="1:9" ht="15.75">
      <c r="A1441" s="57" t="s">
        <v>1841</v>
      </c>
      <c r="B1441" s="62" t="s">
        <v>3031</v>
      </c>
      <c r="C1441" s="65" t="str">
        <f>_xlfn.CONCAT("Dia - ",I1441)</f>
        <v>Dia - 3 1/2''</v>
      </c>
      <c r="D1441" s="66"/>
      <c r="E1441" s="63">
        <v>13.5</v>
      </c>
      <c r="F1441" s="64">
        <v>7.55</v>
      </c>
      <c r="G1441" s="22">
        <f t="shared" si="116"/>
        <v>6.9459999999999997</v>
      </c>
      <c r="H1441" s="23">
        <f t="shared" si="117"/>
        <v>6.04</v>
      </c>
      <c r="I1441" s="65" t="s">
        <v>1440</v>
      </c>
    </row>
    <row r="1442" spans="1:9" ht="15.75">
      <c r="A1442" s="57" t="s">
        <v>1842</v>
      </c>
      <c r="B1442" s="62" t="s">
        <v>3031</v>
      </c>
      <c r="C1442" s="65" t="str">
        <f>_xlfn.CONCAT("Dia - ",I1442)</f>
        <v>Dia - 4 1/2"</v>
      </c>
      <c r="D1442" s="66"/>
      <c r="E1442" s="63">
        <v>27</v>
      </c>
      <c r="F1442" s="64">
        <v>9.02</v>
      </c>
      <c r="G1442" s="22">
        <f t="shared" si="116"/>
        <v>8.2983999999999991</v>
      </c>
      <c r="H1442" s="23">
        <f t="shared" si="117"/>
        <v>7.2160000000000002</v>
      </c>
      <c r="I1442" s="65" t="s">
        <v>1453</v>
      </c>
    </row>
    <row r="1443" spans="1:9" ht="15.75">
      <c r="A1443" s="57" t="s">
        <v>1843</v>
      </c>
      <c r="B1443" s="62" t="s">
        <v>3031</v>
      </c>
      <c r="C1443" s="65" t="str">
        <f>_xlfn.CONCAT("Dia - ",I1443)</f>
        <v>Dia - 5 1/2''</v>
      </c>
      <c r="D1443" s="66"/>
      <c r="E1443" s="63">
        <v>40.200000000000003</v>
      </c>
      <c r="F1443" s="64">
        <v>12.03</v>
      </c>
      <c r="G1443" s="22">
        <f t="shared" si="116"/>
        <v>11.067600000000001</v>
      </c>
      <c r="H1443" s="23">
        <f t="shared" si="117"/>
        <v>9.6240000000000006</v>
      </c>
      <c r="I1443" s="65" t="s">
        <v>1442</v>
      </c>
    </row>
    <row r="1444" spans="1:9" ht="15.75">
      <c r="A1444" s="57" t="s">
        <v>1844</v>
      </c>
      <c r="B1444" s="62" t="s">
        <v>3031</v>
      </c>
      <c r="C1444" s="65" t="str">
        <f>_xlfn.CONCAT("Dia - ",I1444)</f>
        <v>Dia - 7 1/2''</v>
      </c>
      <c r="D1444" s="66"/>
      <c r="E1444" s="63">
        <v>50.7</v>
      </c>
      <c r="F1444" s="64">
        <v>15.98</v>
      </c>
      <c r="G1444" s="22">
        <f t="shared" si="116"/>
        <v>14.701600000000001</v>
      </c>
      <c r="H1444" s="23">
        <f t="shared" si="117"/>
        <v>12.784000000000001</v>
      </c>
      <c r="I1444" s="65" t="s">
        <v>1610</v>
      </c>
    </row>
    <row r="1445" spans="1:9" ht="15.75">
      <c r="A1445" s="57" t="s">
        <v>17</v>
      </c>
      <c r="B1445" s="67"/>
      <c r="C1445" s="68"/>
      <c r="D1445" s="69"/>
      <c r="E1445" s="70"/>
      <c r="F1445" s="71"/>
      <c r="G1445" s="22" t="str">
        <f t="shared" si="116"/>
        <v xml:space="preserve"> </v>
      </c>
      <c r="H1445" s="23" t="str">
        <f t="shared" si="117"/>
        <v xml:space="preserve"> </v>
      </c>
    </row>
    <row r="1446" spans="1:9">
      <c r="A1446" s="20" t="s">
        <v>1845</v>
      </c>
      <c r="B1446" s="134"/>
      <c r="C1446" s="53" t="s">
        <v>8</v>
      </c>
      <c r="D1446" s="54" t="s">
        <v>9</v>
      </c>
      <c r="E1446" s="55"/>
      <c r="F1446" s="73"/>
      <c r="G1446" s="22" t="str">
        <f t="shared" si="116"/>
        <v xml:space="preserve"> </v>
      </c>
      <c r="H1446" s="23" t="str">
        <f t="shared" si="117"/>
        <v xml:space="preserve"> </v>
      </c>
    </row>
    <row r="1447" spans="1:9" ht="15.75">
      <c r="A1447" s="57" t="s">
        <v>17</v>
      </c>
      <c r="B1447" s="74"/>
      <c r="C1447" s="84"/>
      <c r="D1447" s="85"/>
      <c r="E1447" s="77"/>
      <c r="F1447" s="78"/>
      <c r="G1447" s="22" t="str">
        <f t="shared" si="116"/>
        <v xml:space="preserve"> </v>
      </c>
      <c r="H1447" s="23" t="str">
        <f t="shared" si="117"/>
        <v xml:space="preserve"> </v>
      </c>
    </row>
    <row r="1448" spans="1:9" ht="15.75">
      <c r="A1448" s="57" t="s">
        <v>1846</v>
      </c>
      <c r="B1448" s="62" t="s">
        <v>1847</v>
      </c>
      <c r="C1448" s="65"/>
      <c r="D1448" s="66" t="s">
        <v>1848</v>
      </c>
      <c r="E1448" s="63">
        <v>6.4</v>
      </c>
      <c r="F1448" s="64">
        <v>2.44</v>
      </c>
      <c r="G1448" s="22">
        <f t="shared" si="116"/>
        <v>2.2448000000000001</v>
      </c>
      <c r="H1448" s="23">
        <f t="shared" si="117"/>
        <v>1.952</v>
      </c>
    </row>
    <row r="1449" spans="1:9" ht="15.75">
      <c r="A1449" s="57" t="s">
        <v>1849</v>
      </c>
      <c r="B1449" s="67" t="s">
        <v>1850</v>
      </c>
      <c r="C1449" s="68" t="s">
        <v>1851</v>
      </c>
      <c r="D1449" s="69" t="s">
        <v>1852</v>
      </c>
      <c r="E1449" s="63">
        <v>4.7</v>
      </c>
      <c r="F1449" s="64">
        <v>2.48</v>
      </c>
      <c r="G1449" s="22">
        <f t="shared" si="116"/>
        <v>2.2816000000000001</v>
      </c>
      <c r="H1449" s="23">
        <f t="shared" si="117"/>
        <v>1.984</v>
      </c>
    </row>
    <row r="1450" spans="1:9" ht="15.75">
      <c r="A1450" s="57" t="s">
        <v>17</v>
      </c>
      <c r="B1450" s="67"/>
      <c r="C1450" s="68"/>
      <c r="D1450" s="69"/>
      <c r="E1450" s="70"/>
      <c r="F1450" s="71"/>
      <c r="G1450" s="22" t="str">
        <f t="shared" si="116"/>
        <v xml:space="preserve"> </v>
      </c>
      <c r="H1450" s="23" t="str">
        <f t="shared" si="117"/>
        <v xml:space="preserve"> </v>
      </c>
    </row>
    <row r="1451" spans="1:9">
      <c r="A1451" s="20" t="s">
        <v>1853</v>
      </c>
      <c r="B1451" s="134"/>
      <c r="C1451" s="53"/>
      <c r="D1451" s="72"/>
      <c r="E1451" s="55"/>
      <c r="F1451" s="73"/>
      <c r="G1451" s="22" t="str">
        <f t="shared" si="116"/>
        <v xml:space="preserve"> </v>
      </c>
      <c r="H1451" s="23" t="str">
        <f t="shared" si="117"/>
        <v xml:space="preserve"> </v>
      </c>
    </row>
    <row r="1452" spans="1:9" ht="15.75">
      <c r="A1452" s="57" t="s">
        <v>17</v>
      </c>
      <c r="B1452" s="103"/>
      <c r="C1452" s="75"/>
      <c r="D1452" s="76"/>
      <c r="E1452" s="77"/>
      <c r="F1452" s="180"/>
      <c r="G1452" s="22" t="str">
        <f t="shared" si="116"/>
        <v xml:space="preserve"> </v>
      </c>
      <c r="H1452" s="23" t="str">
        <f t="shared" si="117"/>
        <v xml:space="preserve"> </v>
      </c>
    </row>
    <row r="1453" spans="1:9" ht="15.75">
      <c r="A1453" s="57" t="s">
        <v>1854</v>
      </c>
      <c r="B1453" s="62" t="s">
        <v>1855</v>
      </c>
      <c r="C1453" s="65" t="str">
        <f>_xlfn.CONCAT("Length - ",I1453)</f>
        <v>Length - 2''</v>
      </c>
      <c r="D1453" s="66"/>
      <c r="E1453" s="63">
        <v>1.85</v>
      </c>
      <c r="F1453" s="64">
        <v>1.24</v>
      </c>
      <c r="G1453" s="22">
        <f t="shared" si="116"/>
        <v>1.1408</v>
      </c>
      <c r="H1453" s="23">
        <f t="shared" si="117"/>
        <v>0.99199999999999999</v>
      </c>
      <c r="I1453" s="65" t="s">
        <v>1378</v>
      </c>
    </row>
    <row r="1454" spans="1:9" ht="15.75">
      <c r="A1454" s="57" t="s">
        <v>1856</v>
      </c>
      <c r="B1454" s="62" t="s">
        <v>1855</v>
      </c>
      <c r="C1454" s="65" t="str">
        <f>_xlfn.CONCAT("Length - ",I1454)</f>
        <v>Length - 3''</v>
      </c>
      <c r="D1454" s="66"/>
      <c r="E1454" s="63">
        <v>3</v>
      </c>
      <c r="F1454" s="64">
        <v>1.49</v>
      </c>
      <c r="G1454" s="22">
        <f t="shared" si="116"/>
        <v>1.3708</v>
      </c>
      <c r="H1454" s="23">
        <f t="shared" si="117"/>
        <v>1.1919999999999999</v>
      </c>
      <c r="I1454" s="65" t="s">
        <v>1382</v>
      </c>
    </row>
    <row r="1455" spans="1:9" ht="15.75">
      <c r="A1455" s="57" t="s">
        <v>1857</v>
      </c>
      <c r="B1455" s="62" t="s">
        <v>1855</v>
      </c>
      <c r="C1455" s="65" t="str">
        <f>_xlfn.CONCAT("Length - ",I1455)</f>
        <v>Length - 5 1/2''</v>
      </c>
      <c r="D1455" s="66"/>
      <c r="E1455" s="63">
        <v>5.55</v>
      </c>
      <c r="F1455" s="64">
        <v>2.4700000000000002</v>
      </c>
      <c r="G1455" s="22">
        <f t="shared" si="116"/>
        <v>2.2724000000000002</v>
      </c>
      <c r="H1455" s="23">
        <f t="shared" si="117"/>
        <v>1.9760000000000002</v>
      </c>
      <c r="I1455" s="65" t="s">
        <v>1442</v>
      </c>
    </row>
    <row r="1456" spans="1:9" ht="15.75">
      <c r="A1456" s="57" t="s">
        <v>17</v>
      </c>
      <c r="B1456" s="130"/>
      <c r="C1456" s="68"/>
      <c r="D1456" s="66"/>
      <c r="E1456" s="63"/>
      <c r="F1456" s="64"/>
      <c r="G1456" s="22" t="str">
        <f t="shared" si="116"/>
        <v xml:space="preserve"> </v>
      </c>
      <c r="H1456" s="23" t="str">
        <f t="shared" si="117"/>
        <v xml:space="preserve"> </v>
      </c>
    </row>
    <row r="1457" spans="1:9" ht="15.75">
      <c r="A1457" s="57" t="s">
        <v>1858</v>
      </c>
      <c r="B1457" s="181" t="s">
        <v>1855</v>
      </c>
      <c r="C1457" s="65" t="str">
        <f>_xlfn.CONCAT("Length - ",I1457)</f>
        <v>Length - 2 1/2''</v>
      </c>
      <c r="D1457" s="133"/>
      <c r="E1457" s="77">
        <v>2.2200000000000002</v>
      </c>
      <c r="F1457" s="64">
        <v>1.42</v>
      </c>
      <c r="G1457" s="22">
        <f t="shared" si="116"/>
        <v>1.3064</v>
      </c>
      <c r="H1457" s="23">
        <f t="shared" si="117"/>
        <v>1.1359999999999999</v>
      </c>
      <c r="I1457" s="65" t="s">
        <v>1438</v>
      </c>
    </row>
    <row r="1458" spans="1:9" ht="15.75">
      <c r="A1458" s="57" t="s">
        <v>17</v>
      </c>
      <c r="C1458" s="135"/>
      <c r="D1458" s="136"/>
      <c r="E1458" s="145"/>
      <c r="F1458" s="177"/>
      <c r="G1458" s="22" t="str">
        <f t="shared" si="116"/>
        <v xml:space="preserve"> </v>
      </c>
      <c r="H1458" s="23" t="str">
        <f t="shared" si="117"/>
        <v xml:space="preserve"> </v>
      </c>
    </row>
    <row r="1459" spans="1:9">
      <c r="A1459" s="20" t="s">
        <v>1859</v>
      </c>
      <c r="B1459" s="134"/>
      <c r="C1459" s="53"/>
      <c r="D1459" s="72" t="s">
        <v>1073</v>
      </c>
      <c r="E1459" s="119"/>
      <c r="F1459" s="178"/>
      <c r="G1459" s="22" t="str">
        <f t="shared" si="116"/>
        <v xml:space="preserve"> </v>
      </c>
      <c r="H1459" s="23" t="str">
        <f t="shared" si="117"/>
        <v xml:space="preserve"> </v>
      </c>
    </row>
    <row r="1460" spans="1:9" ht="15.75">
      <c r="A1460" s="57" t="s">
        <v>17</v>
      </c>
      <c r="B1460" s="158"/>
      <c r="C1460" s="182"/>
      <c r="D1460" s="183"/>
      <c r="E1460" s="77"/>
      <c r="F1460" s="78"/>
      <c r="G1460" s="22" t="str">
        <f t="shared" si="116"/>
        <v xml:space="preserve"> </v>
      </c>
      <c r="H1460" s="23" t="str">
        <f t="shared" si="117"/>
        <v xml:space="preserve"> </v>
      </c>
    </row>
    <row r="1461" spans="1:9" ht="15.75">
      <c r="A1461" s="57" t="s">
        <v>1860</v>
      </c>
      <c r="B1461" s="62" t="s">
        <v>1861</v>
      </c>
      <c r="C1461" s="65" t="str">
        <f t="shared" ref="C1461:C1467" si="118">_xlfn.CONCAT("Length - ",I1461)</f>
        <v>Length - 1 1/2"</v>
      </c>
      <c r="D1461" s="95" t="s">
        <v>1862</v>
      </c>
      <c r="E1461" s="63">
        <v>1.9</v>
      </c>
      <c r="F1461" s="64">
        <v>0.9</v>
      </c>
      <c r="G1461" s="22">
        <f t="shared" si="116"/>
        <v>0.82800000000000007</v>
      </c>
      <c r="H1461" s="23">
        <f t="shared" si="117"/>
        <v>0.72000000000000008</v>
      </c>
      <c r="I1461" s="65" t="s">
        <v>1541</v>
      </c>
    </row>
    <row r="1462" spans="1:9" ht="15.75">
      <c r="A1462" s="57" t="s">
        <v>1863</v>
      </c>
      <c r="B1462" s="62" t="s">
        <v>1861</v>
      </c>
      <c r="C1462" s="65" t="str">
        <f t="shared" si="118"/>
        <v>Length - 2"</v>
      </c>
      <c r="D1462" s="95" t="s">
        <v>1864</v>
      </c>
      <c r="E1462" s="63">
        <v>2.4</v>
      </c>
      <c r="F1462" s="64">
        <v>1.02</v>
      </c>
      <c r="G1462" s="22">
        <f t="shared" si="116"/>
        <v>0.93840000000000001</v>
      </c>
      <c r="H1462" s="23">
        <f t="shared" si="117"/>
        <v>0.81600000000000006</v>
      </c>
      <c r="I1462" s="65" t="s">
        <v>1456</v>
      </c>
    </row>
    <row r="1463" spans="1:9" ht="15.75">
      <c r="A1463" s="57" t="s">
        <v>1865</v>
      </c>
      <c r="B1463" s="62" t="s">
        <v>1861</v>
      </c>
      <c r="C1463" s="65" t="str">
        <f t="shared" si="118"/>
        <v>Length - 2 1/2"</v>
      </c>
      <c r="D1463" s="95" t="s">
        <v>1866</v>
      </c>
      <c r="E1463" s="63">
        <v>3</v>
      </c>
      <c r="F1463" s="64">
        <v>1.1399999999999999</v>
      </c>
      <c r="G1463" s="22">
        <f t="shared" si="116"/>
        <v>1.0488</v>
      </c>
      <c r="H1463" s="23">
        <f t="shared" si="117"/>
        <v>0.91199999999999992</v>
      </c>
      <c r="I1463" s="65" t="s">
        <v>382</v>
      </c>
    </row>
    <row r="1464" spans="1:9" ht="15.75">
      <c r="A1464" s="57" t="s">
        <v>1867</v>
      </c>
      <c r="B1464" s="62" t="s">
        <v>1861</v>
      </c>
      <c r="C1464" s="65" t="str">
        <f t="shared" si="118"/>
        <v>Length - 3"</v>
      </c>
      <c r="D1464" s="95" t="s">
        <v>1868</v>
      </c>
      <c r="E1464" s="63">
        <v>3.7</v>
      </c>
      <c r="F1464" s="64">
        <v>1.3</v>
      </c>
      <c r="G1464" s="22">
        <f t="shared" si="116"/>
        <v>1.1960000000000002</v>
      </c>
      <c r="H1464" s="23">
        <f t="shared" si="117"/>
        <v>1.04</v>
      </c>
      <c r="I1464" s="65" t="s">
        <v>1545</v>
      </c>
    </row>
    <row r="1465" spans="1:9" ht="15.75">
      <c r="A1465" s="57" t="s">
        <v>1869</v>
      </c>
      <c r="B1465" s="62" t="s">
        <v>1861</v>
      </c>
      <c r="C1465" s="65" t="str">
        <f t="shared" si="118"/>
        <v>Length - 3 1/2"</v>
      </c>
      <c r="D1465" s="95" t="s">
        <v>1870</v>
      </c>
      <c r="E1465" s="63">
        <v>4.5999999999999996</v>
      </c>
      <c r="F1465" s="64">
        <v>1.45</v>
      </c>
      <c r="G1465" s="22">
        <f t="shared" si="116"/>
        <v>1.3340000000000001</v>
      </c>
      <c r="H1465" s="23">
        <f t="shared" si="117"/>
        <v>1.1599999999999999</v>
      </c>
      <c r="I1465" s="65" t="s">
        <v>1458</v>
      </c>
    </row>
    <row r="1466" spans="1:9" ht="15.75">
      <c r="A1466" s="57" t="s">
        <v>1871</v>
      </c>
      <c r="B1466" s="62" t="s">
        <v>1861</v>
      </c>
      <c r="C1466" s="65" t="str">
        <f t="shared" si="118"/>
        <v>Length - 4 1/2"</v>
      </c>
      <c r="D1466" s="95" t="s">
        <v>1872</v>
      </c>
      <c r="E1466" s="63">
        <v>5.8</v>
      </c>
      <c r="F1466" s="64">
        <v>1.76</v>
      </c>
      <c r="G1466" s="22">
        <f t="shared" si="116"/>
        <v>1.6192</v>
      </c>
      <c r="H1466" s="23">
        <f t="shared" si="117"/>
        <v>1.4080000000000001</v>
      </c>
      <c r="I1466" s="65" t="s">
        <v>1453</v>
      </c>
    </row>
    <row r="1467" spans="1:9" ht="15.75">
      <c r="A1467" s="57" t="s">
        <v>1873</v>
      </c>
      <c r="B1467" s="62" t="s">
        <v>1861</v>
      </c>
      <c r="C1467" s="65" t="str">
        <f t="shared" si="118"/>
        <v>Length - 5 1/2"</v>
      </c>
      <c r="D1467" s="95" t="s">
        <v>1874</v>
      </c>
      <c r="E1467" s="63">
        <v>6.8</v>
      </c>
      <c r="F1467" s="64">
        <v>2</v>
      </c>
      <c r="G1467" s="22">
        <f t="shared" si="116"/>
        <v>1.84</v>
      </c>
      <c r="H1467" s="23">
        <f t="shared" si="117"/>
        <v>1.6</v>
      </c>
      <c r="I1467" s="65" t="s">
        <v>1500</v>
      </c>
    </row>
    <row r="1468" spans="1:9" ht="15.75">
      <c r="A1468" s="57" t="s">
        <v>17</v>
      </c>
      <c r="B1468" s="67"/>
      <c r="C1468" s="68"/>
      <c r="D1468" s="69"/>
      <c r="E1468" s="70"/>
      <c r="F1468" s="71"/>
      <c r="G1468" s="22" t="str">
        <f t="shared" si="116"/>
        <v xml:space="preserve"> </v>
      </c>
      <c r="H1468" s="23" t="str">
        <f t="shared" si="117"/>
        <v xml:space="preserve"> </v>
      </c>
    </row>
    <row r="1469" spans="1:9">
      <c r="A1469" s="20" t="s">
        <v>1875</v>
      </c>
      <c r="B1469" s="134"/>
      <c r="C1469" s="53"/>
      <c r="D1469" s="72"/>
      <c r="E1469" s="55"/>
      <c r="F1469" s="73"/>
      <c r="G1469" s="22" t="str">
        <f t="shared" si="116"/>
        <v xml:space="preserve"> </v>
      </c>
      <c r="H1469" s="23" t="str">
        <f t="shared" si="117"/>
        <v xml:space="preserve"> </v>
      </c>
    </row>
    <row r="1470" spans="1:9" ht="15.75">
      <c r="A1470" s="57" t="s">
        <v>17</v>
      </c>
      <c r="B1470" s="103"/>
      <c r="C1470" s="75"/>
      <c r="D1470" s="76"/>
      <c r="E1470" s="77"/>
      <c r="F1470" s="78"/>
      <c r="G1470" s="22" t="str">
        <f t="shared" si="116"/>
        <v xml:space="preserve"> </v>
      </c>
      <c r="H1470" s="23" t="str">
        <f t="shared" si="117"/>
        <v xml:space="preserve"> </v>
      </c>
    </row>
    <row r="1471" spans="1:9" ht="15.75">
      <c r="A1471" s="57" t="s">
        <v>1876</v>
      </c>
      <c r="B1471" s="62" t="s">
        <v>1877</v>
      </c>
      <c r="C1471" s="65" t="str">
        <f t="shared" ref="C1471:C1478" si="119">_xlfn.CONCAT("Length - ",I1471)</f>
        <v>Length - 1 5/8''</v>
      </c>
      <c r="D1471" s="138" t="s">
        <v>1878</v>
      </c>
      <c r="E1471" s="63">
        <v>1.6</v>
      </c>
      <c r="F1471" s="64">
        <v>0.91</v>
      </c>
      <c r="G1471" s="22">
        <f t="shared" si="116"/>
        <v>0.83720000000000006</v>
      </c>
      <c r="H1471" s="23">
        <f t="shared" si="117"/>
        <v>0.72800000000000009</v>
      </c>
      <c r="I1471" s="65" t="s">
        <v>1879</v>
      </c>
    </row>
    <row r="1472" spans="1:9" ht="15.75">
      <c r="A1472" s="57" t="s">
        <v>1880</v>
      </c>
      <c r="B1472" s="62" t="s">
        <v>1877</v>
      </c>
      <c r="C1472" s="65" t="str">
        <f t="shared" si="119"/>
        <v>Length - 1 7/8''</v>
      </c>
      <c r="D1472" s="138" t="s">
        <v>1095</v>
      </c>
      <c r="E1472" s="63">
        <v>1.85</v>
      </c>
      <c r="F1472" s="64">
        <v>1.06</v>
      </c>
      <c r="G1472" s="22">
        <f t="shared" si="116"/>
        <v>0.97520000000000007</v>
      </c>
      <c r="H1472" s="23">
        <f t="shared" si="117"/>
        <v>0.84800000000000009</v>
      </c>
      <c r="I1472" s="65" t="s">
        <v>1881</v>
      </c>
    </row>
    <row r="1473" spans="1:9" ht="15.75">
      <c r="A1473" s="57" t="s">
        <v>1882</v>
      </c>
      <c r="B1473" s="62" t="s">
        <v>1877</v>
      </c>
      <c r="C1473" s="65" t="str">
        <f t="shared" si="119"/>
        <v>Length - 1 1/8''</v>
      </c>
      <c r="D1473" s="138" t="s">
        <v>1883</v>
      </c>
      <c r="E1473" s="63">
        <v>1.05</v>
      </c>
      <c r="F1473" s="64">
        <v>0.76</v>
      </c>
      <c r="G1473" s="22">
        <f t="shared" si="116"/>
        <v>0.69920000000000004</v>
      </c>
      <c r="H1473" s="23">
        <f t="shared" si="117"/>
        <v>0.6080000000000001</v>
      </c>
      <c r="I1473" s="65" t="s">
        <v>1884</v>
      </c>
    </row>
    <row r="1474" spans="1:9" ht="15.75">
      <c r="A1474" s="57" t="s">
        <v>1885</v>
      </c>
      <c r="B1474" s="62" t="s">
        <v>1877</v>
      </c>
      <c r="C1474" s="65" t="str">
        <f t="shared" si="119"/>
        <v>Length - 7/8"</v>
      </c>
      <c r="D1474" s="138" t="s">
        <v>1886</v>
      </c>
      <c r="E1474" s="63">
        <v>1</v>
      </c>
      <c r="F1474" s="64">
        <v>0.76</v>
      </c>
      <c r="G1474" s="22">
        <f t="shared" si="116"/>
        <v>0.69920000000000004</v>
      </c>
      <c r="H1474" s="23">
        <f t="shared" si="117"/>
        <v>0.6080000000000001</v>
      </c>
      <c r="I1474" s="65" t="s">
        <v>1887</v>
      </c>
    </row>
    <row r="1475" spans="1:9" ht="15.75">
      <c r="A1475" s="57" t="s">
        <v>1888</v>
      </c>
      <c r="B1475" s="62" t="s">
        <v>1877</v>
      </c>
      <c r="C1475" s="65" t="str">
        <f t="shared" si="119"/>
        <v>Length - 2 3/8"</v>
      </c>
      <c r="D1475" s="138" t="s">
        <v>1097</v>
      </c>
      <c r="E1475" s="63">
        <v>2.6</v>
      </c>
      <c r="F1475" s="64">
        <v>1.23</v>
      </c>
      <c r="G1475" s="22">
        <f t="shared" si="116"/>
        <v>1.1315999999999999</v>
      </c>
      <c r="H1475" s="23">
        <f t="shared" si="117"/>
        <v>0.98399999999999999</v>
      </c>
      <c r="I1475" s="65" t="s">
        <v>1889</v>
      </c>
    </row>
    <row r="1476" spans="1:9" ht="15.75">
      <c r="A1476" s="57" t="s">
        <v>1890</v>
      </c>
      <c r="B1476" s="62" t="s">
        <v>1877</v>
      </c>
      <c r="C1476" s="65" t="str">
        <f t="shared" si="119"/>
        <v>Length - 3 3/8"</v>
      </c>
      <c r="D1476" s="138" t="s">
        <v>1891</v>
      </c>
      <c r="E1476" s="63">
        <v>3.7</v>
      </c>
      <c r="F1476" s="64">
        <v>1.51</v>
      </c>
      <c r="G1476" s="22">
        <f t="shared" si="116"/>
        <v>1.3892</v>
      </c>
      <c r="H1476" s="23">
        <f t="shared" si="117"/>
        <v>1.2080000000000002</v>
      </c>
      <c r="I1476" s="65" t="s">
        <v>1892</v>
      </c>
    </row>
    <row r="1477" spans="1:9" ht="15.75">
      <c r="A1477" s="57" t="s">
        <v>1893</v>
      </c>
      <c r="B1477" s="62" t="s">
        <v>1877</v>
      </c>
      <c r="C1477" s="65" t="str">
        <f t="shared" si="119"/>
        <v>Length - 4 3/8"</v>
      </c>
      <c r="D1477" s="138" t="s">
        <v>1894</v>
      </c>
      <c r="E1477" s="63">
        <v>4.8</v>
      </c>
      <c r="F1477" s="64">
        <v>1.77</v>
      </c>
      <c r="G1477" s="22">
        <f t="shared" si="116"/>
        <v>1.6284000000000001</v>
      </c>
      <c r="H1477" s="23">
        <f t="shared" si="117"/>
        <v>1.4160000000000001</v>
      </c>
      <c r="I1477" s="65" t="s">
        <v>1895</v>
      </c>
    </row>
    <row r="1478" spans="1:9" ht="15.75">
      <c r="A1478" s="57" t="s">
        <v>1896</v>
      </c>
      <c r="B1478" s="62" t="s">
        <v>1877</v>
      </c>
      <c r="C1478" s="65" t="str">
        <f t="shared" si="119"/>
        <v>Length - 5 3/8"</v>
      </c>
      <c r="D1478" s="138" t="s">
        <v>1897</v>
      </c>
      <c r="E1478" s="63">
        <v>5.9</v>
      </c>
      <c r="F1478" s="64">
        <v>2.04</v>
      </c>
      <c r="G1478" s="22">
        <f t="shared" ref="G1478:G1541" si="120">IF(ISBLANK(F1478)," ",F1478*$G$3)</f>
        <v>1.8768</v>
      </c>
      <c r="H1478" s="23">
        <f t="shared" ref="H1478:H1541" si="121">IF(ISBLANK(F1478)," ",F1478*$H$3)</f>
        <v>1.6320000000000001</v>
      </c>
      <c r="I1478" s="65" t="s">
        <v>1898</v>
      </c>
    </row>
    <row r="1479" spans="1:9" ht="15.75">
      <c r="A1479" s="57" t="s">
        <v>17</v>
      </c>
      <c r="B1479" s="67"/>
      <c r="C1479" s="68"/>
      <c r="D1479" s="69"/>
      <c r="E1479" s="70"/>
      <c r="F1479" s="71"/>
      <c r="G1479" s="22" t="str">
        <f t="shared" si="120"/>
        <v xml:space="preserve"> </v>
      </c>
      <c r="H1479" s="23" t="str">
        <f t="shared" si="121"/>
        <v xml:space="preserve"> </v>
      </c>
    </row>
    <row r="1480" spans="1:9">
      <c r="A1480" s="20" t="s">
        <v>1899</v>
      </c>
      <c r="B1480" s="134"/>
      <c r="C1480" s="53"/>
      <c r="D1480" s="72"/>
      <c r="E1480" s="55"/>
      <c r="F1480" s="73"/>
      <c r="G1480" s="22" t="str">
        <f t="shared" si="120"/>
        <v xml:space="preserve"> </v>
      </c>
      <c r="H1480" s="23" t="str">
        <f t="shared" si="121"/>
        <v xml:space="preserve"> </v>
      </c>
    </row>
    <row r="1481" spans="1:9" ht="15.75">
      <c r="A1481" s="57" t="s">
        <v>17</v>
      </c>
      <c r="B1481" s="103"/>
      <c r="C1481" s="75"/>
      <c r="D1481" s="76"/>
      <c r="E1481" s="77"/>
      <c r="F1481" s="78"/>
      <c r="G1481" s="22" t="str">
        <f t="shared" si="120"/>
        <v xml:space="preserve"> </v>
      </c>
      <c r="H1481" s="23" t="str">
        <f t="shared" si="121"/>
        <v xml:space="preserve"> </v>
      </c>
    </row>
    <row r="1482" spans="1:9" ht="15.75">
      <c r="A1482" s="57" t="s">
        <v>1900</v>
      </c>
      <c r="B1482" s="62" t="s">
        <v>623</v>
      </c>
      <c r="C1482" s="65" t="s">
        <v>1269</v>
      </c>
      <c r="D1482" s="66" t="s">
        <v>1901</v>
      </c>
      <c r="E1482" s="63">
        <v>26.1</v>
      </c>
      <c r="F1482" s="64">
        <v>3.18</v>
      </c>
      <c r="G1482" s="22">
        <f t="shared" si="120"/>
        <v>2.9256000000000002</v>
      </c>
      <c r="H1482" s="23">
        <f t="shared" si="121"/>
        <v>2.5440000000000005</v>
      </c>
    </row>
    <row r="1483" spans="1:9" ht="15.75">
      <c r="A1483" s="57" t="s">
        <v>1902</v>
      </c>
      <c r="B1483" s="62" t="s">
        <v>623</v>
      </c>
      <c r="C1483" s="65" t="s">
        <v>1903</v>
      </c>
      <c r="D1483" s="66" t="s">
        <v>1904</v>
      </c>
      <c r="E1483" s="63">
        <v>14.4</v>
      </c>
      <c r="F1483" s="64">
        <v>1.93</v>
      </c>
      <c r="G1483" s="22">
        <f t="shared" si="120"/>
        <v>1.7756000000000001</v>
      </c>
      <c r="H1483" s="23">
        <f t="shared" si="121"/>
        <v>1.544</v>
      </c>
    </row>
    <row r="1484" spans="1:9" ht="15.75">
      <c r="A1484" s="57" t="s">
        <v>17</v>
      </c>
      <c r="B1484" s="62"/>
      <c r="C1484" s="65"/>
      <c r="D1484" s="66"/>
      <c r="E1484" s="63"/>
      <c r="F1484" s="64"/>
      <c r="G1484" s="22" t="str">
        <f t="shared" si="120"/>
        <v xml:space="preserve"> </v>
      </c>
      <c r="H1484" s="23" t="str">
        <f t="shared" si="121"/>
        <v xml:space="preserve"> </v>
      </c>
    </row>
    <row r="1485" spans="1:9" ht="15.75">
      <c r="A1485" s="57" t="s">
        <v>1905</v>
      </c>
      <c r="B1485" s="62" t="s">
        <v>1906</v>
      </c>
      <c r="C1485" s="65" t="s">
        <v>1907</v>
      </c>
      <c r="D1485" s="66" t="s">
        <v>1908</v>
      </c>
      <c r="E1485" s="63">
        <v>10.95</v>
      </c>
      <c r="F1485" s="64">
        <v>3.62</v>
      </c>
      <c r="G1485" s="22">
        <f t="shared" si="120"/>
        <v>3.3304</v>
      </c>
      <c r="H1485" s="23">
        <f t="shared" si="121"/>
        <v>2.8960000000000004</v>
      </c>
    </row>
    <row r="1486" spans="1:9" ht="15.75">
      <c r="A1486" s="57" t="s">
        <v>17</v>
      </c>
      <c r="B1486" s="62"/>
      <c r="C1486" s="65"/>
      <c r="D1486" s="66"/>
      <c r="E1486" s="63"/>
      <c r="F1486" s="64"/>
      <c r="G1486" s="22" t="str">
        <f t="shared" si="120"/>
        <v xml:space="preserve"> </v>
      </c>
      <c r="H1486" s="23" t="str">
        <f t="shared" si="121"/>
        <v xml:space="preserve"> </v>
      </c>
    </row>
    <row r="1487" spans="1:9" ht="15.75">
      <c r="A1487" s="57" t="s">
        <v>1909</v>
      </c>
      <c r="B1487" s="62" t="s">
        <v>1910</v>
      </c>
      <c r="C1487" s="65"/>
      <c r="D1487" s="66"/>
      <c r="E1487" s="63">
        <v>8</v>
      </c>
      <c r="F1487" s="64">
        <v>2.25</v>
      </c>
      <c r="G1487" s="22">
        <f t="shared" si="120"/>
        <v>2.0700000000000003</v>
      </c>
      <c r="H1487" s="23">
        <f t="shared" si="121"/>
        <v>1.8</v>
      </c>
    </row>
    <row r="1488" spans="1:9" ht="15.75">
      <c r="A1488" s="57" t="s">
        <v>1911</v>
      </c>
      <c r="B1488" s="62" t="s">
        <v>1912</v>
      </c>
      <c r="C1488" s="65" t="s">
        <v>573</v>
      </c>
      <c r="D1488" s="66"/>
      <c r="E1488" s="63">
        <v>8</v>
      </c>
      <c r="F1488" s="64">
        <v>2.41</v>
      </c>
      <c r="G1488" s="22">
        <f t="shared" si="120"/>
        <v>2.2172000000000001</v>
      </c>
      <c r="H1488" s="23">
        <f t="shared" si="121"/>
        <v>1.9280000000000002</v>
      </c>
    </row>
    <row r="1489" spans="1:9" ht="15.75">
      <c r="A1489" s="57" t="s">
        <v>1913</v>
      </c>
      <c r="B1489" s="62" t="s">
        <v>1912</v>
      </c>
      <c r="C1489" s="65" t="s">
        <v>575</v>
      </c>
      <c r="D1489" s="66"/>
      <c r="E1489" s="63">
        <v>8</v>
      </c>
      <c r="F1489" s="64">
        <v>2.41</v>
      </c>
      <c r="G1489" s="22">
        <f t="shared" si="120"/>
        <v>2.2172000000000001</v>
      </c>
      <c r="H1489" s="23">
        <f t="shared" si="121"/>
        <v>1.9280000000000002</v>
      </c>
    </row>
    <row r="1490" spans="1:9" ht="15.75">
      <c r="A1490" s="57" t="s">
        <v>17</v>
      </c>
      <c r="B1490" s="67"/>
      <c r="C1490" s="68"/>
      <c r="D1490" s="69"/>
      <c r="E1490" s="70"/>
      <c r="F1490" s="71"/>
      <c r="G1490" s="22" t="str">
        <f t="shared" si="120"/>
        <v xml:space="preserve"> </v>
      </c>
      <c r="H1490" s="23" t="str">
        <f t="shared" si="121"/>
        <v xml:space="preserve"> </v>
      </c>
    </row>
    <row r="1491" spans="1:9">
      <c r="A1491" s="20" t="s">
        <v>819</v>
      </c>
      <c r="B1491" s="134"/>
      <c r="C1491" s="53" t="s">
        <v>8</v>
      </c>
      <c r="D1491" s="72" t="s">
        <v>9</v>
      </c>
      <c r="E1491" s="55"/>
      <c r="F1491" s="73"/>
      <c r="G1491" s="22" t="str">
        <f t="shared" si="120"/>
        <v xml:space="preserve"> </v>
      </c>
      <c r="H1491" s="23" t="str">
        <f t="shared" si="121"/>
        <v xml:space="preserve"> </v>
      </c>
    </row>
    <row r="1492" spans="1:9" ht="15.75">
      <c r="A1492" s="57" t="s">
        <v>17</v>
      </c>
      <c r="B1492" s="103"/>
      <c r="C1492" s="75"/>
      <c r="D1492" s="76"/>
      <c r="E1492" s="77"/>
      <c r="F1492" s="78"/>
      <c r="G1492" s="22" t="str">
        <f t="shared" si="120"/>
        <v xml:space="preserve"> </v>
      </c>
      <c r="H1492" s="23" t="str">
        <f t="shared" si="121"/>
        <v xml:space="preserve"> </v>
      </c>
    </row>
    <row r="1493" spans="1:9" ht="15.75">
      <c r="A1493" s="57" t="s">
        <v>1914</v>
      </c>
      <c r="B1493" s="62" t="s">
        <v>821</v>
      </c>
      <c r="C1493" s="65" t="str">
        <f>_xlfn.CONCAT("Length - ",I1493)</f>
        <v>Length - 1''</v>
      </c>
      <c r="D1493" s="66" t="s">
        <v>1915</v>
      </c>
      <c r="E1493" s="63">
        <v>0.55000000000000004</v>
      </c>
      <c r="F1493" s="64">
        <v>0.67</v>
      </c>
      <c r="G1493" s="22">
        <f t="shared" si="120"/>
        <v>0.61640000000000006</v>
      </c>
      <c r="H1493" s="23">
        <f t="shared" si="121"/>
        <v>0.53600000000000003</v>
      </c>
      <c r="I1493" s="65" t="s">
        <v>1375</v>
      </c>
    </row>
    <row r="1494" spans="1:9" ht="15.75">
      <c r="A1494" s="57" t="s">
        <v>1916</v>
      </c>
      <c r="B1494" s="116" t="s">
        <v>828</v>
      </c>
      <c r="C1494" s="65" t="str">
        <f>_xlfn.CONCAT("Length - ",I1494)</f>
        <v>Length - 1''</v>
      </c>
      <c r="D1494" s="66" t="s">
        <v>1915</v>
      </c>
      <c r="E1494" s="63">
        <v>1.1000000000000001</v>
      </c>
      <c r="F1494" s="64">
        <v>1.1000000000000001</v>
      </c>
      <c r="G1494" s="22">
        <f t="shared" si="120"/>
        <v>1.0120000000000002</v>
      </c>
      <c r="H1494" s="23">
        <f t="shared" si="121"/>
        <v>0.88000000000000012</v>
      </c>
      <c r="I1494" s="65" t="s">
        <v>1375</v>
      </c>
    </row>
    <row r="1495" spans="1:9" ht="15.75">
      <c r="A1495" s="57" t="s">
        <v>1917</v>
      </c>
      <c r="B1495" s="62" t="s">
        <v>828</v>
      </c>
      <c r="C1495" s="65" t="str">
        <f>_xlfn.CONCAT("Length - ",I1495)</f>
        <v>Length - 5 1/2''</v>
      </c>
      <c r="D1495" s="66" t="s">
        <v>822</v>
      </c>
      <c r="E1495" s="63">
        <v>7.15</v>
      </c>
      <c r="F1495" s="64">
        <v>5.5</v>
      </c>
      <c r="G1495" s="22">
        <f t="shared" si="120"/>
        <v>5.0600000000000005</v>
      </c>
      <c r="H1495" s="23">
        <f t="shared" si="121"/>
        <v>4.4000000000000004</v>
      </c>
      <c r="I1495" s="65" t="s">
        <v>1442</v>
      </c>
    </row>
    <row r="1496" spans="1:9" ht="15.75">
      <c r="A1496" s="57" t="s">
        <v>1918</v>
      </c>
      <c r="B1496" s="62" t="s">
        <v>1919</v>
      </c>
      <c r="C1496" s="65" t="str">
        <f>_xlfn.CONCAT("Length - ",I1496)</f>
        <v>Length - 1 1/8"</v>
      </c>
      <c r="D1496" s="66"/>
      <c r="E1496" s="63">
        <v>27</v>
      </c>
      <c r="F1496" s="64">
        <v>12.69</v>
      </c>
      <c r="G1496" s="22">
        <f t="shared" si="120"/>
        <v>11.674799999999999</v>
      </c>
      <c r="H1496" s="23">
        <f t="shared" si="121"/>
        <v>10.152000000000001</v>
      </c>
      <c r="I1496" s="65" t="s">
        <v>1920</v>
      </c>
    </row>
    <row r="1497" spans="1:9" ht="15.75">
      <c r="A1497" s="57" t="s">
        <v>1921</v>
      </c>
      <c r="B1497" s="62" t="s">
        <v>1919</v>
      </c>
      <c r="C1497" s="65" t="str">
        <f>_xlfn.CONCAT("Length - ",I1497)</f>
        <v>Length - 1 3/4"</v>
      </c>
      <c r="D1497" s="66"/>
      <c r="E1497" s="63">
        <v>65.5</v>
      </c>
      <c r="F1497" s="64">
        <v>19.75</v>
      </c>
      <c r="G1497" s="22">
        <f t="shared" si="120"/>
        <v>18.170000000000002</v>
      </c>
      <c r="H1497" s="23">
        <f t="shared" si="121"/>
        <v>15.8</v>
      </c>
      <c r="I1497" s="65" t="s">
        <v>1922</v>
      </c>
    </row>
    <row r="1498" spans="1:9" ht="15.75">
      <c r="A1498" s="57" t="s">
        <v>17</v>
      </c>
      <c r="C1498" s="135"/>
      <c r="D1498" s="136"/>
      <c r="E1498" s="145"/>
      <c r="F1498" s="171"/>
      <c r="G1498" s="22" t="str">
        <f t="shared" si="120"/>
        <v xml:space="preserve"> </v>
      </c>
      <c r="H1498" s="23" t="str">
        <f t="shared" si="121"/>
        <v xml:space="preserve"> </v>
      </c>
    </row>
    <row r="1499" spans="1:9">
      <c r="A1499" s="20" t="s">
        <v>879</v>
      </c>
      <c r="B1499" s="134"/>
      <c r="C1499" s="117"/>
      <c r="D1499" s="118"/>
      <c r="E1499" s="119"/>
      <c r="F1499" s="178"/>
      <c r="G1499" s="22" t="str">
        <f t="shared" si="120"/>
        <v xml:space="preserve"> </v>
      </c>
      <c r="H1499" s="23" t="str">
        <f t="shared" si="121"/>
        <v xml:space="preserve"> </v>
      </c>
    </row>
    <row r="1500" spans="1:9" ht="15.75">
      <c r="A1500" s="57" t="s">
        <v>17</v>
      </c>
      <c r="B1500" s="103"/>
      <c r="C1500" s="75"/>
      <c r="D1500" s="76"/>
      <c r="E1500" s="77"/>
      <c r="F1500" s="78"/>
      <c r="G1500" s="22" t="str">
        <f t="shared" si="120"/>
        <v xml:space="preserve"> </v>
      </c>
      <c r="H1500" s="23" t="str">
        <f t="shared" si="121"/>
        <v xml:space="preserve"> </v>
      </c>
    </row>
    <row r="1501" spans="1:9" ht="15.75">
      <c r="A1501" s="57" t="s">
        <v>1923</v>
      </c>
      <c r="B1501" s="62" t="s">
        <v>19</v>
      </c>
      <c r="C1501" s="65" t="str">
        <f>_xlfn.CONCAT("Length - ",I1501)</f>
        <v>Length - 6 3/4''</v>
      </c>
      <c r="D1501" s="66" t="s">
        <v>1924</v>
      </c>
      <c r="E1501" s="63">
        <v>12.8</v>
      </c>
      <c r="F1501" s="64">
        <v>3.23</v>
      </c>
      <c r="G1501" s="22">
        <f t="shared" si="120"/>
        <v>2.9716</v>
      </c>
      <c r="H1501" s="23">
        <f t="shared" si="121"/>
        <v>2.5840000000000001</v>
      </c>
      <c r="I1501" s="65" t="s">
        <v>1925</v>
      </c>
    </row>
    <row r="1502" spans="1:9" ht="15.75">
      <c r="A1502" s="57" t="s">
        <v>1926</v>
      </c>
      <c r="B1502" s="62" t="s">
        <v>19</v>
      </c>
      <c r="C1502" s="65" t="str">
        <f>_xlfn.CONCAT("Length - ",I1502)</f>
        <v>Length - 9 3/4''</v>
      </c>
      <c r="D1502" s="66" t="s">
        <v>1927</v>
      </c>
      <c r="E1502" s="63">
        <v>18.3</v>
      </c>
      <c r="F1502" s="64">
        <v>4.6500000000000004</v>
      </c>
      <c r="G1502" s="22">
        <f t="shared" si="120"/>
        <v>4.2780000000000005</v>
      </c>
      <c r="H1502" s="23">
        <f t="shared" si="121"/>
        <v>3.7200000000000006</v>
      </c>
      <c r="I1502" s="65" t="s">
        <v>1928</v>
      </c>
    </row>
    <row r="1503" spans="1:9" ht="15.75">
      <c r="A1503" s="57" t="s">
        <v>1929</v>
      </c>
      <c r="B1503" s="62" t="s">
        <v>19</v>
      </c>
      <c r="C1503" s="65" t="str">
        <f>_xlfn.CONCAT("Length - ",I1503)</f>
        <v>Length - 12 3/4''</v>
      </c>
      <c r="D1503" s="66" t="s">
        <v>1930</v>
      </c>
      <c r="E1503" s="63">
        <v>24</v>
      </c>
      <c r="F1503" s="64">
        <v>5.96</v>
      </c>
      <c r="G1503" s="22">
        <f t="shared" si="120"/>
        <v>5.4832000000000001</v>
      </c>
      <c r="H1503" s="23">
        <f t="shared" si="121"/>
        <v>4.7679999999999998</v>
      </c>
      <c r="I1503" s="65" t="s">
        <v>1931</v>
      </c>
    </row>
    <row r="1504" spans="1:9" ht="15.75">
      <c r="A1504" s="57" t="s">
        <v>17</v>
      </c>
      <c r="B1504" s="62"/>
      <c r="C1504" s="65"/>
      <c r="D1504" s="66"/>
      <c r="E1504" s="63"/>
      <c r="F1504" s="64"/>
      <c r="G1504" s="22" t="str">
        <f t="shared" si="120"/>
        <v xml:space="preserve"> </v>
      </c>
      <c r="H1504" s="23" t="str">
        <f t="shared" si="121"/>
        <v xml:space="preserve"> </v>
      </c>
    </row>
    <row r="1505" spans="1:9" ht="15.75">
      <c r="A1505" s="57" t="s">
        <v>1932</v>
      </c>
      <c r="B1505" s="62" t="s">
        <v>297</v>
      </c>
      <c r="C1505" s="65" t="str">
        <f t="shared" ref="C1505:C1510" si="122">_xlfn.CONCAT("Size - ",I1505)</f>
        <v>Size - 1 1/2'' x 3"</v>
      </c>
      <c r="D1505" s="66" t="s">
        <v>1933</v>
      </c>
      <c r="E1505" s="63">
        <v>11.9</v>
      </c>
      <c r="F1505" s="64">
        <v>2.82</v>
      </c>
      <c r="G1505" s="22">
        <f t="shared" si="120"/>
        <v>2.5943999999999998</v>
      </c>
      <c r="H1505" s="23">
        <f t="shared" si="121"/>
        <v>2.2559999999999998</v>
      </c>
      <c r="I1505" s="65" t="s">
        <v>1934</v>
      </c>
    </row>
    <row r="1506" spans="1:9" ht="15.75">
      <c r="A1506" s="57" t="s">
        <v>1935</v>
      </c>
      <c r="B1506" s="62" t="s">
        <v>297</v>
      </c>
      <c r="C1506" s="65" t="str">
        <f t="shared" si="122"/>
        <v>Size - 2 1/2" x 2 1/2"</v>
      </c>
      <c r="D1506" s="66" t="s">
        <v>1936</v>
      </c>
      <c r="E1506" s="63">
        <v>16.7</v>
      </c>
      <c r="F1506" s="64">
        <v>3.75</v>
      </c>
      <c r="G1506" s="22">
        <f t="shared" si="120"/>
        <v>3.45</v>
      </c>
      <c r="H1506" s="23">
        <f t="shared" si="121"/>
        <v>3</v>
      </c>
      <c r="I1506" s="65" t="s">
        <v>371</v>
      </c>
    </row>
    <row r="1507" spans="1:9" ht="15.75">
      <c r="A1507" s="57" t="s">
        <v>1937</v>
      </c>
      <c r="B1507" s="62" t="s">
        <v>297</v>
      </c>
      <c r="C1507" s="65" t="str">
        <f t="shared" si="122"/>
        <v>Size - 2 1/2" x 3 1/2"</v>
      </c>
      <c r="D1507" s="66" t="s">
        <v>1938</v>
      </c>
      <c r="E1507" s="63">
        <v>23.5</v>
      </c>
      <c r="F1507" s="64">
        <v>4.21</v>
      </c>
      <c r="G1507" s="22">
        <f t="shared" si="120"/>
        <v>3.8732000000000002</v>
      </c>
      <c r="H1507" s="23">
        <f t="shared" si="121"/>
        <v>3.3680000000000003</v>
      </c>
      <c r="I1507" s="65" t="s">
        <v>721</v>
      </c>
    </row>
    <row r="1508" spans="1:9" ht="15.75">
      <c r="A1508" s="57" t="s">
        <v>1939</v>
      </c>
      <c r="B1508" s="62" t="s">
        <v>297</v>
      </c>
      <c r="C1508" s="65" t="str">
        <f t="shared" si="122"/>
        <v>Size - 2 1/2" x 4 1/2"</v>
      </c>
      <c r="D1508" s="66" t="s">
        <v>1940</v>
      </c>
      <c r="E1508" s="63">
        <v>29.9</v>
      </c>
      <c r="F1508" s="64">
        <v>4.91</v>
      </c>
      <c r="G1508" s="22">
        <f t="shared" si="120"/>
        <v>4.5172000000000008</v>
      </c>
      <c r="H1508" s="23">
        <f t="shared" si="121"/>
        <v>3.9280000000000004</v>
      </c>
      <c r="I1508" s="65" t="s">
        <v>302</v>
      </c>
    </row>
    <row r="1509" spans="1:9" ht="15.75">
      <c r="A1509" s="57" t="s">
        <v>1941</v>
      </c>
      <c r="B1509" s="62" t="s">
        <v>297</v>
      </c>
      <c r="C1509" s="65" t="str">
        <f t="shared" si="122"/>
        <v>Size - 2 1/2" x 5 1/2"</v>
      </c>
      <c r="D1509" s="66" t="s">
        <v>1942</v>
      </c>
      <c r="E1509" s="63">
        <v>37.1</v>
      </c>
      <c r="F1509" s="64">
        <v>5.86</v>
      </c>
      <c r="G1509" s="22">
        <f t="shared" si="120"/>
        <v>5.3912000000000004</v>
      </c>
      <c r="H1509" s="23">
        <f t="shared" si="121"/>
        <v>4.6880000000000006</v>
      </c>
      <c r="I1509" s="65" t="s">
        <v>368</v>
      </c>
    </row>
    <row r="1510" spans="1:9" ht="15.75">
      <c r="A1510" s="57" t="s">
        <v>1943</v>
      </c>
      <c r="B1510" s="62" t="s">
        <v>297</v>
      </c>
      <c r="C1510" s="65" t="str">
        <f t="shared" si="122"/>
        <v>Size - 3 1/2" x 5 1/2"</v>
      </c>
      <c r="D1510" s="66" t="s">
        <v>1944</v>
      </c>
      <c r="E1510" s="63">
        <v>50.1</v>
      </c>
      <c r="F1510" s="64">
        <v>8.31</v>
      </c>
      <c r="G1510" s="22">
        <f t="shared" si="120"/>
        <v>7.6452000000000009</v>
      </c>
      <c r="H1510" s="23">
        <f t="shared" si="121"/>
        <v>6.6480000000000006</v>
      </c>
      <c r="I1510" s="65" t="s">
        <v>299</v>
      </c>
    </row>
    <row r="1511" spans="1:9" ht="15.75">
      <c r="A1511" s="57" t="s">
        <v>17</v>
      </c>
      <c r="B1511" s="67"/>
      <c r="C1511" s="68"/>
      <c r="D1511" s="69"/>
      <c r="E1511" s="70"/>
      <c r="F1511" s="71"/>
      <c r="G1511" s="22" t="str">
        <f t="shared" si="120"/>
        <v xml:space="preserve"> </v>
      </c>
      <c r="H1511" s="23" t="str">
        <f t="shared" si="121"/>
        <v xml:space="preserve"> </v>
      </c>
    </row>
    <row r="1512" spans="1:9">
      <c r="A1512" s="20" t="s">
        <v>1945</v>
      </c>
      <c r="B1512" s="134"/>
      <c r="C1512" s="53" t="s">
        <v>8</v>
      </c>
      <c r="D1512" s="72"/>
      <c r="E1512" s="55"/>
      <c r="F1512" s="73"/>
      <c r="G1512" s="22" t="str">
        <f t="shared" si="120"/>
        <v xml:space="preserve"> </v>
      </c>
      <c r="H1512" s="23" t="str">
        <f t="shared" si="121"/>
        <v xml:space="preserve"> </v>
      </c>
    </row>
    <row r="1513" spans="1:9" ht="15.75">
      <c r="A1513" s="57" t="s">
        <v>17</v>
      </c>
      <c r="B1513" s="103"/>
      <c r="C1513" s="75"/>
      <c r="D1513" s="76"/>
      <c r="E1513" s="77"/>
      <c r="F1513" s="78"/>
      <c r="G1513" s="22" t="str">
        <f t="shared" si="120"/>
        <v xml:space="preserve"> </v>
      </c>
      <c r="H1513" s="23" t="str">
        <f t="shared" si="121"/>
        <v xml:space="preserve"> </v>
      </c>
    </row>
    <row r="1514" spans="1:9" ht="15.75">
      <c r="A1514" s="57" t="s">
        <v>1946</v>
      </c>
      <c r="B1514" s="62" t="s">
        <v>897</v>
      </c>
      <c r="C1514" s="65" t="str">
        <f t="shared" ref="C1514:C1520" si="123">_xlfn.CONCAT("Length - ",I1514)</f>
        <v>Length - 6 1/2''</v>
      </c>
      <c r="D1514" s="66" t="s">
        <v>101</v>
      </c>
      <c r="E1514" s="63">
        <v>14.6</v>
      </c>
      <c r="F1514" s="64">
        <v>2.61</v>
      </c>
      <c r="G1514" s="22">
        <f t="shared" si="120"/>
        <v>2.4011999999999998</v>
      </c>
      <c r="H1514" s="23">
        <f t="shared" si="121"/>
        <v>2.0880000000000001</v>
      </c>
      <c r="I1514" s="65" t="s">
        <v>1472</v>
      </c>
    </row>
    <row r="1515" spans="1:9" ht="15.75">
      <c r="A1515" s="57" t="s">
        <v>1947</v>
      </c>
      <c r="B1515" s="62" t="s">
        <v>897</v>
      </c>
      <c r="C1515" s="65" t="str">
        <f t="shared" si="123"/>
        <v>Length - 3 1/2''</v>
      </c>
      <c r="D1515" s="66" t="s">
        <v>101</v>
      </c>
      <c r="E1515" s="63">
        <v>7.9</v>
      </c>
      <c r="F1515" s="64">
        <v>1.65</v>
      </c>
      <c r="G1515" s="22">
        <f t="shared" si="120"/>
        <v>1.518</v>
      </c>
      <c r="H1515" s="23">
        <f t="shared" si="121"/>
        <v>1.32</v>
      </c>
      <c r="I1515" s="65" t="s">
        <v>1440</v>
      </c>
    </row>
    <row r="1516" spans="1:9" ht="15.75">
      <c r="A1516" s="57" t="s">
        <v>1948</v>
      </c>
      <c r="B1516" s="62" t="s">
        <v>897</v>
      </c>
      <c r="C1516" s="65" t="str">
        <f t="shared" si="123"/>
        <v>Length - 1''</v>
      </c>
      <c r="D1516" s="66" t="s">
        <v>101</v>
      </c>
      <c r="E1516" s="63">
        <v>2.2999999999999998</v>
      </c>
      <c r="F1516" s="64">
        <v>0.92</v>
      </c>
      <c r="G1516" s="22">
        <f t="shared" si="120"/>
        <v>0.84640000000000004</v>
      </c>
      <c r="H1516" s="23">
        <f t="shared" si="121"/>
        <v>0.7360000000000001</v>
      </c>
      <c r="I1516" s="65" t="s">
        <v>1375</v>
      </c>
    </row>
    <row r="1517" spans="1:9" ht="15.75">
      <c r="A1517" s="57" t="s">
        <v>1949</v>
      </c>
      <c r="B1517" s="62" t="s">
        <v>897</v>
      </c>
      <c r="C1517" s="65" t="str">
        <f t="shared" si="123"/>
        <v>Length - 3/4''</v>
      </c>
      <c r="D1517" s="66" t="s">
        <v>101</v>
      </c>
      <c r="E1517" s="63">
        <v>1.65</v>
      </c>
      <c r="F1517" s="64">
        <v>0.91</v>
      </c>
      <c r="G1517" s="22">
        <f t="shared" si="120"/>
        <v>0.83720000000000006</v>
      </c>
      <c r="H1517" s="23">
        <f t="shared" si="121"/>
        <v>0.72800000000000009</v>
      </c>
      <c r="I1517" s="65" t="s">
        <v>1950</v>
      </c>
    </row>
    <row r="1518" spans="1:9" ht="15.75">
      <c r="A1518" s="57" t="s">
        <v>1951</v>
      </c>
      <c r="B1518" s="62" t="s">
        <v>897</v>
      </c>
      <c r="C1518" s="65" t="str">
        <f t="shared" si="123"/>
        <v>Length - 11 1/2''</v>
      </c>
      <c r="D1518" s="66" t="s">
        <v>101</v>
      </c>
      <c r="E1518" s="63">
        <v>25.8</v>
      </c>
      <c r="F1518" s="64">
        <v>4.75</v>
      </c>
      <c r="G1518" s="22">
        <f t="shared" si="120"/>
        <v>4.37</v>
      </c>
      <c r="H1518" s="23">
        <f t="shared" si="121"/>
        <v>3.8000000000000003</v>
      </c>
      <c r="I1518" s="65" t="s">
        <v>1952</v>
      </c>
    </row>
    <row r="1519" spans="1:9" ht="15.75">
      <c r="A1519" s="57" t="s">
        <v>1953</v>
      </c>
      <c r="B1519" s="62" t="s">
        <v>897</v>
      </c>
      <c r="C1519" s="65" t="str">
        <f t="shared" si="123"/>
        <v xml:space="preserve">Length - 8'' </v>
      </c>
      <c r="D1519" s="66" t="s">
        <v>101</v>
      </c>
      <c r="E1519" s="63">
        <v>18</v>
      </c>
      <c r="F1519" s="64">
        <v>3.49</v>
      </c>
      <c r="G1519" s="22">
        <f t="shared" si="120"/>
        <v>3.2108000000000003</v>
      </c>
      <c r="H1519" s="23">
        <f t="shared" si="121"/>
        <v>2.7920000000000003</v>
      </c>
      <c r="I1519" s="65" t="s">
        <v>1954</v>
      </c>
    </row>
    <row r="1520" spans="1:9" ht="15.75">
      <c r="A1520" s="57" t="s">
        <v>1955</v>
      </c>
      <c r="B1520" s="62" t="s">
        <v>897</v>
      </c>
      <c r="C1520" s="65" t="str">
        <f t="shared" si="123"/>
        <v>Length - 9 1/2''</v>
      </c>
      <c r="D1520" s="66" t="s">
        <v>101</v>
      </c>
      <c r="E1520" s="63">
        <v>21.4</v>
      </c>
      <c r="F1520" s="64">
        <v>3.86</v>
      </c>
      <c r="G1520" s="22">
        <f t="shared" si="120"/>
        <v>3.5512000000000001</v>
      </c>
      <c r="H1520" s="23">
        <f t="shared" si="121"/>
        <v>3.0880000000000001</v>
      </c>
      <c r="I1520" s="65" t="s">
        <v>1956</v>
      </c>
    </row>
    <row r="1521" spans="1:8" ht="15.75">
      <c r="A1521" s="57" t="s">
        <v>17</v>
      </c>
      <c r="B1521" s="62"/>
      <c r="C1521" s="65"/>
      <c r="D1521" s="66"/>
      <c r="E1521" s="63"/>
      <c r="F1521" s="64"/>
      <c r="G1521" s="22" t="str">
        <f t="shared" si="120"/>
        <v xml:space="preserve"> </v>
      </c>
      <c r="H1521" s="23" t="str">
        <f t="shared" si="121"/>
        <v xml:space="preserve"> </v>
      </c>
    </row>
    <row r="1522" spans="1:8">
      <c r="A1522" s="20" t="s">
        <v>1957</v>
      </c>
      <c r="B1522" s="134"/>
      <c r="C1522" s="53" t="s">
        <v>136</v>
      </c>
      <c r="D1522" s="54" t="s">
        <v>9</v>
      </c>
      <c r="E1522" s="55"/>
      <c r="F1522" s="73"/>
      <c r="G1522" s="22" t="str">
        <f t="shared" si="120"/>
        <v xml:space="preserve"> </v>
      </c>
      <c r="H1522" s="23" t="str">
        <f t="shared" si="121"/>
        <v xml:space="preserve"> </v>
      </c>
    </row>
    <row r="1523" spans="1:8" ht="15.75">
      <c r="A1523" s="57" t="s">
        <v>17</v>
      </c>
      <c r="B1523" s="103"/>
      <c r="C1523" s="84"/>
      <c r="D1523" s="85"/>
      <c r="E1523" s="77"/>
      <c r="F1523" s="78"/>
      <c r="G1523" s="22" t="str">
        <f t="shared" si="120"/>
        <v xml:space="preserve"> </v>
      </c>
      <c r="H1523" s="23" t="str">
        <f t="shared" si="121"/>
        <v xml:space="preserve"> </v>
      </c>
    </row>
    <row r="1524" spans="1:8" ht="15.75">
      <c r="A1524" s="57" t="s">
        <v>1958</v>
      </c>
      <c r="B1524" s="62" t="s">
        <v>1959</v>
      </c>
      <c r="C1524" s="65" t="s">
        <v>3033</v>
      </c>
      <c r="D1524" s="66"/>
      <c r="E1524" s="63">
        <v>1.23</v>
      </c>
      <c r="F1524" s="64">
        <v>5.59</v>
      </c>
      <c r="G1524" s="22">
        <f t="shared" si="120"/>
        <v>5.1428000000000003</v>
      </c>
      <c r="H1524" s="23">
        <f t="shared" si="121"/>
        <v>4.4720000000000004</v>
      </c>
    </row>
    <row r="1525" spans="1:8" ht="15.75">
      <c r="A1525" s="57" t="s">
        <v>1960</v>
      </c>
      <c r="B1525" s="62" t="s">
        <v>1959</v>
      </c>
      <c r="C1525" s="184" t="s">
        <v>3034</v>
      </c>
      <c r="D1525" s="66"/>
      <c r="E1525" s="63">
        <v>1.8</v>
      </c>
      <c r="F1525" s="64">
        <v>6.31</v>
      </c>
      <c r="G1525" s="22">
        <f t="shared" si="120"/>
        <v>5.8052000000000001</v>
      </c>
      <c r="H1525" s="23">
        <f t="shared" si="121"/>
        <v>5.048</v>
      </c>
    </row>
    <row r="1526" spans="1:8" ht="15.75">
      <c r="A1526" s="57" t="s">
        <v>1961</v>
      </c>
      <c r="B1526" s="62" t="s">
        <v>1959</v>
      </c>
      <c r="C1526" s="184" t="s">
        <v>148</v>
      </c>
      <c r="D1526" s="66"/>
      <c r="E1526" s="63">
        <v>3</v>
      </c>
      <c r="F1526" s="64">
        <v>5.63</v>
      </c>
      <c r="G1526" s="22">
        <f t="shared" si="120"/>
        <v>5.1795999999999998</v>
      </c>
      <c r="H1526" s="23">
        <f t="shared" si="121"/>
        <v>4.5040000000000004</v>
      </c>
    </row>
    <row r="1527" spans="1:8" ht="15.75">
      <c r="A1527" s="57" t="s">
        <v>1962</v>
      </c>
      <c r="B1527" s="103" t="s">
        <v>1959</v>
      </c>
      <c r="C1527" s="185" t="s">
        <v>144</v>
      </c>
      <c r="D1527" s="76"/>
      <c r="E1527" s="77">
        <v>5.5</v>
      </c>
      <c r="F1527" s="64">
        <v>6.16</v>
      </c>
      <c r="G1527" s="22">
        <f t="shared" si="120"/>
        <v>5.6672000000000002</v>
      </c>
      <c r="H1527" s="23">
        <f t="shared" si="121"/>
        <v>4.9280000000000008</v>
      </c>
    </row>
    <row r="1528" spans="1:8" ht="15.75">
      <c r="A1528" s="57" t="s">
        <v>1963</v>
      </c>
      <c r="B1528" s="62" t="s">
        <v>1959</v>
      </c>
      <c r="C1528" s="184" t="s">
        <v>140</v>
      </c>
      <c r="D1528" s="66"/>
      <c r="E1528" s="63">
        <v>9.9</v>
      </c>
      <c r="F1528" s="64">
        <v>7.37</v>
      </c>
      <c r="G1528" s="22">
        <f t="shared" si="120"/>
        <v>6.7804000000000002</v>
      </c>
      <c r="H1528" s="23">
        <f t="shared" si="121"/>
        <v>5.8960000000000008</v>
      </c>
    </row>
    <row r="1529" spans="1:8" ht="15.75">
      <c r="A1529" s="57" t="s">
        <v>17</v>
      </c>
      <c r="B1529" s="62"/>
      <c r="C1529" s="65"/>
      <c r="D1529" s="66"/>
      <c r="E1529" s="63"/>
      <c r="F1529" s="64"/>
      <c r="G1529" s="22" t="str">
        <f t="shared" si="120"/>
        <v xml:space="preserve"> </v>
      </c>
      <c r="H1529" s="23" t="str">
        <f t="shared" si="121"/>
        <v xml:space="preserve"> </v>
      </c>
    </row>
    <row r="1530" spans="1:8" ht="15.75">
      <c r="A1530" s="57" t="s">
        <v>1964</v>
      </c>
      <c r="B1530" s="62" t="s">
        <v>1965</v>
      </c>
      <c r="C1530" s="184" t="s">
        <v>176</v>
      </c>
      <c r="D1530" s="66" t="s">
        <v>1966</v>
      </c>
      <c r="E1530" s="63">
        <v>9.6999999999999993</v>
      </c>
      <c r="F1530" s="64">
        <v>13.1</v>
      </c>
      <c r="G1530" s="22">
        <f t="shared" si="120"/>
        <v>12.052</v>
      </c>
      <c r="H1530" s="23">
        <f t="shared" si="121"/>
        <v>10.48</v>
      </c>
    </row>
    <row r="1531" spans="1:8" ht="15.75">
      <c r="A1531" s="57" t="s">
        <v>1967</v>
      </c>
      <c r="B1531" s="62" t="s">
        <v>1965</v>
      </c>
      <c r="C1531" s="184" t="s">
        <v>152</v>
      </c>
      <c r="D1531" s="66" t="s">
        <v>1966</v>
      </c>
      <c r="E1531" s="63">
        <v>19.600000000000001</v>
      </c>
      <c r="F1531" s="64">
        <v>14.02</v>
      </c>
      <c r="G1531" s="22">
        <f t="shared" si="120"/>
        <v>12.898400000000001</v>
      </c>
      <c r="H1531" s="23">
        <f t="shared" si="121"/>
        <v>11.216000000000001</v>
      </c>
    </row>
    <row r="1532" spans="1:8" ht="15.75">
      <c r="A1532" s="57" t="s">
        <v>1968</v>
      </c>
      <c r="B1532" s="62" t="s">
        <v>1965</v>
      </c>
      <c r="C1532" s="184" t="s">
        <v>155</v>
      </c>
      <c r="D1532" s="66" t="s">
        <v>839</v>
      </c>
      <c r="E1532" s="63">
        <v>24.6</v>
      </c>
      <c r="F1532" s="64">
        <v>15.56</v>
      </c>
      <c r="G1532" s="22">
        <f t="shared" si="120"/>
        <v>14.315200000000001</v>
      </c>
      <c r="H1532" s="23">
        <f t="shared" si="121"/>
        <v>12.448</v>
      </c>
    </row>
    <row r="1533" spans="1:8" ht="15.75">
      <c r="A1533" s="57" t="s">
        <v>1969</v>
      </c>
      <c r="B1533" s="62" t="s">
        <v>1965</v>
      </c>
      <c r="C1533" s="184" t="s">
        <v>3035</v>
      </c>
      <c r="D1533" s="66"/>
      <c r="E1533" s="63">
        <v>11.72</v>
      </c>
      <c r="F1533" s="64">
        <v>13.74</v>
      </c>
      <c r="G1533" s="22">
        <f t="shared" si="120"/>
        <v>12.6408</v>
      </c>
      <c r="H1533" s="23">
        <f t="shared" si="121"/>
        <v>10.992000000000001</v>
      </c>
    </row>
    <row r="1534" spans="1:8" ht="15.75">
      <c r="A1534" s="57" t="s">
        <v>17</v>
      </c>
      <c r="B1534" s="62"/>
      <c r="C1534" s="65"/>
      <c r="D1534" s="66"/>
      <c r="E1534" s="186"/>
      <c r="F1534" s="64"/>
      <c r="G1534" s="22" t="str">
        <f t="shared" si="120"/>
        <v xml:space="preserve"> </v>
      </c>
      <c r="H1534" s="23" t="str">
        <f t="shared" si="121"/>
        <v xml:space="preserve"> </v>
      </c>
    </row>
    <row r="1535" spans="1:8" ht="15.75">
      <c r="A1535" s="57" t="s">
        <v>1970</v>
      </c>
      <c r="B1535" s="62" t="s">
        <v>165</v>
      </c>
      <c r="C1535" s="184" t="s">
        <v>144</v>
      </c>
      <c r="D1535" s="66"/>
      <c r="E1535" s="186">
        <v>5.2</v>
      </c>
      <c r="F1535" s="64">
        <v>9.56</v>
      </c>
      <c r="G1535" s="22">
        <f t="shared" si="120"/>
        <v>8.7952000000000012</v>
      </c>
      <c r="H1535" s="23">
        <f t="shared" si="121"/>
        <v>7.6480000000000006</v>
      </c>
    </row>
    <row r="1536" spans="1:8" ht="15.75">
      <c r="A1536" s="57" t="s">
        <v>1971</v>
      </c>
      <c r="B1536" s="62" t="s">
        <v>165</v>
      </c>
      <c r="C1536" s="184" t="s">
        <v>140</v>
      </c>
      <c r="D1536" s="66"/>
      <c r="E1536" s="63">
        <v>8.4</v>
      </c>
      <c r="F1536" s="64">
        <v>11.12</v>
      </c>
      <c r="G1536" s="22">
        <f t="shared" si="120"/>
        <v>10.230399999999999</v>
      </c>
      <c r="H1536" s="23">
        <f t="shared" si="121"/>
        <v>8.895999999999999</v>
      </c>
    </row>
    <row r="1537" spans="1:9" ht="15.75">
      <c r="A1537" s="57" t="s">
        <v>1972</v>
      </c>
      <c r="B1537" s="62" t="s">
        <v>165</v>
      </c>
      <c r="C1537" s="184" t="s">
        <v>152</v>
      </c>
      <c r="D1537" s="66" t="s">
        <v>839</v>
      </c>
      <c r="E1537" s="63">
        <v>21</v>
      </c>
      <c r="F1537" s="64">
        <v>19.55</v>
      </c>
      <c r="G1537" s="22">
        <f t="shared" si="120"/>
        <v>17.986000000000001</v>
      </c>
      <c r="H1537" s="23">
        <f t="shared" si="121"/>
        <v>15.64</v>
      </c>
    </row>
    <row r="1538" spans="1:9" ht="15.75">
      <c r="A1538" s="57" t="s">
        <v>17</v>
      </c>
      <c r="B1538" s="62"/>
      <c r="C1538" s="65"/>
      <c r="D1538" s="66"/>
      <c r="E1538" s="63"/>
      <c r="F1538" s="64"/>
      <c r="G1538" s="22" t="str">
        <f t="shared" si="120"/>
        <v xml:space="preserve"> </v>
      </c>
      <c r="H1538" s="23" t="str">
        <f t="shared" si="121"/>
        <v xml:space="preserve"> </v>
      </c>
    </row>
    <row r="1539" spans="1:9" ht="15.75">
      <c r="A1539" s="57" t="s">
        <v>1973</v>
      </c>
      <c r="B1539" s="67" t="s">
        <v>966</v>
      </c>
      <c r="C1539" s="68" t="s">
        <v>1974</v>
      </c>
      <c r="D1539" s="69"/>
      <c r="E1539" s="63">
        <v>6</v>
      </c>
      <c r="F1539" s="64">
        <v>1.2</v>
      </c>
      <c r="G1539" s="22">
        <f t="shared" si="120"/>
        <v>1.1040000000000001</v>
      </c>
      <c r="H1539" s="23">
        <f t="shared" si="121"/>
        <v>0.96</v>
      </c>
    </row>
    <row r="1540" spans="1:9" ht="15.75">
      <c r="A1540" s="57" t="s">
        <v>1975</v>
      </c>
      <c r="B1540" s="67" t="s">
        <v>133</v>
      </c>
      <c r="C1540" s="68" t="s">
        <v>1976</v>
      </c>
      <c r="D1540" s="69" t="s">
        <v>839</v>
      </c>
      <c r="E1540" s="63">
        <v>9.4</v>
      </c>
      <c r="F1540" s="64">
        <v>2.71</v>
      </c>
      <c r="G1540" s="22">
        <f t="shared" si="120"/>
        <v>2.4931999999999999</v>
      </c>
      <c r="H1540" s="23">
        <f t="shared" si="121"/>
        <v>2.1680000000000001</v>
      </c>
    </row>
    <row r="1541" spans="1:9" ht="15.75">
      <c r="A1541" s="57" t="s">
        <v>17</v>
      </c>
      <c r="B1541" s="62"/>
      <c r="C1541" s="65"/>
      <c r="D1541" s="66"/>
      <c r="E1541" s="63"/>
      <c r="F1541" s="64"/>
      <c r="G1541" s="22" t="str">
        <f t="shared" si="120"/>
        <v xml:space="preserve"> </v>
      </c>
      <c r="H1541" s="23" t="str">
        <f t="shared" si="121"/>
        <v xml:space="preserve"> </v>
      </c>
    </row>
    <row r="1542" spans="1:9" ht="15.75">
      <c r="A1542" s="57" t="s">
        <v>1977</v>
      </c>
      <c r="B1542" s="62" t="s">
        <v>329</v>
      </c>
      <c r="C1542" s="65"/>
      <c r="D1542" s="66" t="s">
        <v>826</v>
      </c>
      <c r="E1542" s="63">
        <v>2.6</v>
      </c>
      <c r="F1542" s="64">
        <v>1.72</v>
      </c>
      <c r="G1542" s="22">
        <f t="shared" ref="G1542:G1605" si="124">IF(ISBLANK(F1542)," ",F1542*$G$3)</f>
        <v>1.5824</v>
      </c>
      <c r="H1542" s="23">
        <f t="shared" ref="H1542:H1605" si="125">IF(ISBLANK(F1542)," ",F1542*$H$3)</f>
        <v>1.3760000000000001</v>
      </c>
    </row>
    <row r="1543" spans="1:9" ht="15.75">
      <c r="A1543" s="57" t="s">
        <v>1978</v>
      </c>
      <c r="B1543" s="62" t="s">
        <v>676</v>
      </c>
      <c r="C1543" s="65"/>
      <c r="D1543" s="66"/>
      <c r="E1543" s="63">
        <v>16.8</v>
      </c>
      <c r="F1543" s="64">
        <v>9.77</v>
      </c>
      <c r="G1543" s="22">
        <f t="shared" si="124"/>
        <v>8.9884000000000004</v>
      </c>
      <c r="H1543" s="23">
        <f t="shared" si="125"/>
        <v>7.8159999999999998</v>
      </c>
    </row>
    <row r="1544" spans="1:9" ht="15.75">
      <c r="A1544" s="57" t="s">
        <v>1979</v>
      </c>
      <c r="B1544" s="86" t="s">
        <v>1337</v>
      </c>
      <c r="C1544" s="87"/>
      <c r="D1544" s="112"/>
      <c r="E1544" s="89">
        <v>15.5</v>
      </c>
      <c r="F1544" s="64">
        <v>8.81</v>
      </c>
      <c r="G1544" s="22">
        <f t="shared" si="124"/>
        <v>8.1052</v>
      </c>
      <c r="H1544" s="23">
        <f t="shared" si="125"/>
        <v>7.0480000000000009</v>
      </c>
    </row>
    <row r="1545" spans="1:9">
      <c r="A1545" s="19"/>
      <c r="G1545" s="22" t="str">
        <f t="shared" si="124"/>
        <v xml:space="preserve"> </v>
      </c>
      <c r="H1545" s="23" t="str">
        <f t="shared" si="125"/>
        <v xml:space="preserve"> </v>
      </c>
    </row>
    <row r="1546" spans="1:9" ht="20.25">
      <c r="A1546" s="5" t="s">
        <v>1980</v>
      </c>
      <c r="B1546" s="1"/>
      <c r="C1546" s="1"/>
      <c r="D1546" s="1"/>
      <c r="G1546" s="22" t="str">
        <f t="shared" si="124"/>
        <v xml:space="preserve"> </v>
      </c>
      <c r="H1546" s="23" t="str">
        <f t="shared" si="125"/>
        <v xml:space="preserve"> </v>
      </c>
    </row>
    <row r="1547" spans="1:9">
      <c r="A1547" s="19"/>
      <c r="G1547" s="22" t="str">
        <f t="shared" si="124"/>
        <v xml:space="preserve"> </v>
      </c>
      <c r="H1547" s="23" t="str">
        <f t="shared" si="125"/>
        <v xml:space="preserve"> </v>
      </c>
    </row>
    <row r="1548" spans="1:9">
      <c r="A1548" s="20" t="s">
        <v>1981</v>
      </c>
      <c r="B1548" s="134"/>
      <c r="C1548" s="53" t="s">
        <v>8</v>
      </c>
      <c r="D1548" s="189"/>
      <c r="E1548" s="190" t="s">
        <v>906</v>
      </c>
      <c r="F1548" s="191" t="s">
        <v>16</v>
      </c>
      <c r="G1548" s="22" t="e">
        <f t="shared" si="124"/>
        <v>#VALUE!</v>
      </c>
      <c r="H1548" s="23" t="e">
        <f t="shared" si="125"/>
        <v>#VALUE!</v>
      </c>
    </row>
    <row r="1549" spans="1:9">
      <c r="A1549" s="192"/>
      <c r="B1549" s="111"/>
      <c r="C1549" s="75"/>
      <c r="D1549" s="193"/>
      <c r="E1549" s="194"/>
      <c r="F1549" s="195"/>
      <c r="G1549" s="22" t="str">
        <f t="shared" si="124"/>
        <v xml:space="preserve"> </v>
      </c>
      <c r="H1549" s="23" t="str">
        <f t="shared" si="125"/>
        <v xml:space="preserve"> </v>
      </c>
    </row>
    <row r="1550" spans="1:9">
      <c r="A1550" s="196" t="s">
        <v>1982</v>
      </c>
      <c r="B1550" s="62" t="s">
        <v>1983</v>
      </c>
      <c r="C1550" s="65" t="str">
        <f t="shared" ref="C1550:C1559" si="126">_xlfn.CONCAT("Length - ",I1550)</f>
        <v>Length - 10 1/2"</v>
      </c>
      <c r="D1550" s="197"/>
      <c r="E1550" s="198">
        <v>13</v>
      </c>
      <c r="F1550" s="199">
        <v>3.21</v>
      </c>
      <c r="G1550" s="22">
        <f t="shared" si="124"/>
        <v>2.9532000000000003</v>
      </c>
      <c r="H1550" s="23">
        <f t="shared" si="125"/>
        <v>2.5680000000000001</v>
      </c>
      <c r="I1550" s="65" t="s">
        <v>1708</v>
      </c>
    </row>
    <row r="1551" spans="1:9">
      <c r="A1551" s="196" t="s">
        <v>1984</v>
      </c>
      <c r="B1551" s="62" t="s">
        <v>1985</v>
      </c>
      <c r="C1551" s="65" t="str">
        <f t="shared" si="126"/>
        <v>Length - 10 1/2"</v>
      </c>
      <c r="D1551" s="197"/>
      <c r="E1551" s="198">
        <v>13</v>
      </c>
      <c r="F1551" s="199">
        <v>4.43</v>
      </c>
      <c r="G1551" s="22">
        <f t="shared" si="124"/>
        <v>4.0755999999999997</v>
      </c>
      <c r="H1551" s="23">
        <f t="shared" si="125"/>
        <v>3.544</v>
      </c>
      <c r="I1551" s="65" t="s">
        <v>1708</v>
      </c>
    </row>
    <row r="1552" spans="1:9">
      <c r="A1552" s="196" t="s">
        <v>1986</v>
      </c>
      <c r="B1552" s="62" t="s">
        <v>1983</v>
      </c>
      <c r="C1552" s="65" t="str">
        <f t="shared" si="126"/>
        <v>Length - 5 1/2"</v>
      </c>
      <c r="D1552" s="197"/>
      <c r="E1552" s="198">
        <v>6.5</v>
      </c>
      <c r="F1552" s="199">
        <v>1.81</v>
      </c>
      <c r="G1552" s="22">
        <f t="shared" si="124"/>
        <v>1.6652</v>
      </c>
      <c r="H1552" s="23">
        <f t="shared" si="125"/>
        <v>1.4480000000000002</v>
      </c>
      <c r="I1552" s="65" t="s">
        <v>1500</v>
      </c>
    </row>
    <row r="1553" spans="1:9">
      <c r="A1553" s="196" t="s">
        <v>1987</v>
      </c>
      <c r="B1553" s="62" t="s">
        <v>1985</v>
      </c>
      <c r="C1553" s="65" t="str">
        <f t="shared" si="126"/>
        <v>Length - 5 1/2"</v>
      </c>
      <c r="D1553" s="197"/>
      <c r="E1553" s="198">
        <v>6.5</v>
      </c>
      <c r="F1553" s="199">
        <v>2.63</v>
      </c>
      <c r="G1553" s="22">
        <f t="shared" si="124"/>
        <v>2.4196</v>
      </c>
      <c r="H1553" s="23">
        <f t="shared" si="125"/>
        <v>2.1040000000000001</v>
      </c>
      <c r="I1553" s="65" t="s">
        <v>1500</v>
      </c>
    </row>
    <row r="1554" spans="1:9">
      <c r="A1554" s="196" t="s">
        <v>1988</v>
      </c>
      <c r="B1554" s="62" t="s">
        <v>1983</v>
      </c>
      <c r="C1554" s="65" t="str">
        <f t="shared" si="126"/>
        <v>Length - 3"</v>
      </c>
      <c r="D1554" s="197"/>
      <c r="E1554" s="198">
        <v>3.5</v>
      </c>
      <c r="F1554" s="199">
        <v>1.19</v>
      </c>
      <c r="G1554" s="22">
        <f t="shared" si="124"/>
        <v>1.0948</v>
      </c>
      <c r="H1554" s="23">
        <f t="shared" si="125"/>
        <v>0.95199999999999996</v>
      </c>
      <c r="I1554" s="65" t="s">
        <v>1545</v>
      </c>
    </row>
    <row r="1555" spans="1:9">
      <c r="A1555" s="196" t="s">
        <v>1989</v>
      </c>
      <c r="B1555" s="62" t="s">
        <v>1985</v>
      </c>
      <c r="C1555" s="65" t="str">
        <f t="shared" si="126"/>
        <v>Length - 3"</v>
      </c>
      <c r="D1555" s="197"/>
      <c r="E1555" s="198">
        <v>3.5</v>
      </c>
      <c r="F1555" s="199">
        <v>1.76</v>
      </c>
      <c r="G1555" s="22">
        <f t="shared" si="124"/>
        <v>1.6192</v>
      </c>
      <c r="H1555" s="23">
        <f t="shared" si="125"/>
        <v>1.4080000000000001</v>
      </c>
      <c r="I1555" s="65" t="s">
        <v>1545</v>
      </c>
    </row>
    <row r="1556" spans="1:9">
      <c r="A1556" s="196" t="s">
        <v>1990</v>
      </c>
      <c r="B1556" s="62" t="s">
        <v>1991</v>
      </c>
      <c r="C1556" s="65" t="str">
        <f t="shared" si="126"/>
        <v>Length - 5 1/2"</v>
      </c>
      <c r="D1556" s="197"/>
      <c r="E1556" s="198">
        <v>6</v>
      </c>
      <c r="F1556" s="199">
        <v>2.21</v>
      </c>
      <c r="G1556" s="22">
        <f t="shared" si="124"/>
        <v>2.0331999999999999</v>
      </c>
      <c r="H1556" s="23">
        <f t="shared" si="125"/>
        <v>1.768</v>
      </c>
      <c r="I1556" s="65" t="s">
        <v>1500</v>
      </c>
    </row>
    <row r="1557" spans="1:9">
      <c r="A1557" s="196" t="s">
        <v>1992</v>
      </c>
      <c r="B1557" s="62" t="s">
        <v>1993</v>
      </c>
      <c r="C1557" s="65" t="str">
        <f t="shared" si="126"/>
        <v>Length - 5 1/2"</v>
      </c>
      <c r="D1557" s="197"/>
      <c r="E1557" s="198">
        <v>6</v>
      </c>
      <c r="F1557" s="199">
        <v>2.59</v>
      </c>
      <c r="G1557" s="22">
        <f t="shared" si="124"/>
        <v>2.3828</v>
      </c>
      <c r="H1557" s="23">
        <f t="shared" si="125"/>
        <v>2.0720000000000001</v>
      </c>
      <c r="I1557" s="65" t="s">
        <v>1500</v>
      </c>
    </row>
    <row r="1558" spans="1:9">
      <c r="A1558" s="196" t="s">
        <v>1994</v>
      </c>
      <c r="B1558" s="62" t="s">
        <v>1991</v>
      </c>
      <c r="C1558" s="65" t="str">
        <f t="shared" si="126"/>
        <v>Length - 3"</v>
      </c>
      <c r="D1558" s="197"/>
      <c r="E1558" s="198">
        <v>4</v>
      </c>
      <c r="F1558" s="199">
        <v>1.25</v>
      </c>
      <c r="G1558" s="22">
        <f t="shared" si="124"/>
        <v>1.1500000000000001</v>
      </c>
      <c r="H1558" s="23">
        <f t="shared" si="125"/>
        <v>1</v>
      </c>
      <c r="I1558" s="65" t="s">
        <v>1545</v>
      </c>
    </row>
    <row r="1559" spans="1:9">
      <c r="A1559" s="196" t="s">
        <v>1995</v>
      </c>
      <c r="B1559" s="62" t="s">
        <v>1993</v>
      </c>
      <c r="C1559" s="65" t="str">
        <f t="shared" si="126"/>
        <v>Length - 3"</v>
      </c>
      <c r="D1559" s="197"/>
      <c r="E1559" s="198">
        <v>4</v>
      </c>
      <c r="F1559" s="199">
        <v>1.9</v>
      </c>
      <c r="G1559" s="22">
        <f t="shared" si="124"/>
        <v>1.748</v>
      </c>
      <c r="H1559" s="23">
        <f t="shared" si="125"/>
        <v>1.52</v>
      </c>
      <c r="I1559" s="65" t="s">
        <v>1545</v>
      </c>
    </row>
    <row r="1560" spans="1:9">
      <c r="A1560" s="200"/>
      <c r="C1560" s="201"/>
      <c r="D1560" s="202"/>
      <c r="E1560" s="203"/>
      <c r="F1560" s="204"/>
      <c r="G1560" s="22" t="str">
        <f t="shared" si="124"/>
        <v xml:space="preserve"> </v>
      </c>
      <c r="H1560" s="23" t="str">
        <f t="shared" si="125"/>
        <v xml:space="preserve"> </v>
      </c>
    </row>
    <row r="1561" spans="1:9">
      <c r="A1561" s="205" t="s">
        <v>1996</v>
      </c>
      <c r="B1561" s="206"/>
      <c r="C1561" s="53"/>
      <c r="D1561" s="72"/>
      <c r="E1561" s="190"/>
      <c r="F1561" s="207"/>
      <c r="G1561" s="22" t="str">
        <f t="shared" si="124"/>
        <v xml:space="preserve"> </v>
      </c>
      <c r="H1561" s="23" t="str">
        <f t="shared" si="125"/>
        <v xml:space="preserve"> </v>
      </c>
    </row>
    <row r="1562" spans="1:9">
      <c r="A1562" s="208"/>
      <c r="B1562" s="98"/>
      <c r="C1562" s="99"/>
      <c r="D1562" s="209"/>
      <c r="E1562" s="210"/>
      <c r="F1562" s="211"/>
      <c r="G1562" s="22" t="str">
        <f t="shared" si="124"/>
        <v xml:space="preserve"> </v>
      </c>
      <c r="H1562" s="23" t="str">
        <f t="shared" si="125"/>
        <v xml:space="preserve"> </v>
      </c>
    </row>
    <row r="1563" spans="1:9">
      <c r="A1563" s="192" t="s">
        <v>1997</v>
      </c>
      <c r="B1563" s="103" t="s">
        <v>1998</v>
      </c>
      <c r="C1563" s="65" t="str">
        <f t="shared" ref="C1563:C1570" si="127">_xlfn.CONCAT("Length - ",I1563)</f>
        <v>Length - 5 1/2"</v>
      </c>
      <c r="D1563" s="212"/>
      <c r="E1563" s="213">
        <v>56.2</v>
      </c>
      <c r="F1563" s="199">
        <v>6.37</v>
      </c>
      <c r="G1563" s="22">
        <f t="shared" si="124"/>
        <v>5.8604000000000003</v>
      </c>
      <c r="H1563" s="23">
        <f t="shared" si="125"/>
        <v>5.0960000000000001</v>
      </c>
      <c r="I1563" s="75" t="s">
        <v>1500</v>
      </c>
    </row>
    <row r="1564" spans="1:9">
      <c r="A1564" s="196">
        <v>1013</v>
      </c>
      <c r="B1564" s="62" t="s">
        <v>1998</v>
      </c>
      <c r="C1564" s="65" t="str">
        <f t="shared" si="127"/>
        <v>Length - 6 1/2"</v>
      </c>
      <c r="D1564" s="197"/>
      <c r="E1564" s="198">
        <v>68</v>
      </c>
      <c r="F1564" s="199">
        <v>7.69</v>
      </c>
      <c r="G1564" s="22">
        <f t="shared" si="124"/>
        <v>7.0748000000000006</v>
      </c>
      <c r="H1564" s="23">
        <f t="shared" si="125"/>
        <v>6.152000000000001</v>
      </c>
      <c r="I1564" s="65" t="s">
        <v>1552</v>
      </c>
    </row>
    <row r="1565" spans="1:9">
      <c r="A1565" s="196">
        <v>1015</v>
      </c>
      <c r="B1565" s="62" t="s">
        <v>1998</v>
      </c>
      <c r="C1565" s="65" t="str">
        <f t="shared" si="127"/>
        <v>Length - 7 1/2"</v>
      </c>
      <c r="D1565" s="197"/>
      <c r="E1565" s="198">
        <v>79</v>
      </c>
      <c r="F1565" s="199">
        <v>8.6999999999999993</v>
      </c>
      <c r="G1565" s="22">
        <f t="shared" si="124"/>
        <v>8.0039999999999996</v>
      </c>
      <c r="H1565" s="23">
        <f t="shared" si="125"/>
        <v>6.96</v>
      </c>
      <c r="I1565" s="65" t="s">
        <v>1462</v>
      </c>
    </row>
    <row r="1566" spans="1:9">
      <c r="A1566" s="196">
        <v>1019</v>
      </c>
      <c r="B1566" s="62" t="s">
        <v>1998</v>
      </c>
      <c r="C1566" s="65" t="str">
        <f t="shared" si="127"/>
        <v>Length - 9 1/2"</v>
      </c>
      <c r="D1566" s="197"/>
      <c r="E1566" s="198">
        <v>98.4</v>
      </c>
      <c r="F1566" s="199">
        <v>10.95</v>
      </c>
      <c r="G1566" s="22">
        <f t="shared" si="124"/>
        <v>10.074</v>
      </c>
      <c r="H1566" s="23">
        <f t="shared" si="125"/>
        <v>8.76</v>
      </c>
      <c r="I1566" s="65" t="s">
        <v>1504</v>
      </c>
    </row>
    <row r="1567" spans="1:9">
      <c r="A1567" s="196">
        <v>1025</v>
      </c>
      <c r="B1567" s="62" t="s">
        <v>1998</v>
      </c>
      <c r="C1567" s="65" t="str">
        <f t="shared" si="127"/>
        <v>Length - 12 1/2"</v>
      </c>
      <c r="D1567" s="197"/>
      <c r="E1567" s="198">
        <v>129</v>
      </c>
      <c r="F1567" s="199">
        <v>14.5</v>
      </c>
      <c r="G1567" s="22">
        <f t="shared" si="124"/>
        <v>13.34</v>
      </c>
      <c r="H1567" s="23">
        <f t="shared" si="125"/>
        <v>11.600000000000001</v>
      </c>
      <c r="I1567" s="65" t="s">
        <v>1506</v>
      </c>
    </row>
    <row r="1568" spans="1:9">
      <c r="A1568" s="196">
        <v>1037</v>
      </c>
      <c r="B1568" s="62" t="s">
        <v>1998</v>
      </c>
      <c r="C1568" s="65" t="str">
        <f t="shared" si="127"/>
        <v>Length - 18 1/2''</v>
      </c>
      <c r="D1568" s="197"/>
      <c r="E1568" s="198">
        <v>188.4</v>
      </c>
      <c r="F1568" s="199">
        <v>22.35</v>
      </c>
      <c r="G1568" s="22">
        <f t="shared" si="124"/>
        <v>20.562000000000001</v>
      </c>
      <c r="H1568" s="23">
        <f t="shared" si="125"/>
        <v>17.880000000000003</v>
      </c>
      <c r="I1568" s="65" t="s">
        <v>1999</v>
      </c>
    </row>
    <row r="1569" spans="1:9">
      <c r="A1569" s="196">
        <v>1049</v>
      </c>
      <c r="B1569" s="62" t="s">
        <v>1998</v>
      </c>
      <c r="C1569" s="65" t="str">
        <f t="shared" si="127"/>
        <v>Length - 24 1/2''</v>
      </c>
      <c r="D1569" s="197"/>
      <c r="E1569" s="198">
        <v>251</v>
      </c>
      <c r="F1569" s="199">
        <v>27.79</v>
      </c>
      <c r="G1569" s="22">
        <f t="shared" si="124"/>
        <v>25.566800000000001</v>
      </c>
      <c r="H1569" s="23">
        <f t="shared" si="125"/>
        <v>22.231999999999999</v>
      </c>
      <c r="I1569" s="65" t="s">
        <v>2000</v>
      </c>
    </row>
    <row r="1570" spans="1:9">
      <c r="A1570" s="196">
        <v>1073</v>
      </c>
      <c r="B1570" s="62" t="s">
        <v>1998</v>
      </c>
      <c r="C1570" s="65" t="str">
        <f t="shared" si="127"/>
        <v>Length - 36 1/2''</v>
      </c>
      <c r="D1570" s="197"/>
      <c r="E1570" s="198">
        <v>388.6</v>
      </c>
      <c r="F1570" s="199">
        <v>44.67</v>
      </c>
      <c r="G1570" s="22">
        <f t="shared" si="124"/>
        <v>41.096400000000003</v>
      </c>
      <c r="H1570" s="23">
        <f t="shared" si="125"/>
        <v>35.736000000000004</v>
      </c>
      <c r="I1570" s="65" t="s">
        <v>2001</v>
      </c>
    </row>
    <row r="1571" spans="1:9">
      <c r="A1571" s="214"/>
      <c r="B1571" s="67"/>
      <c r="C1571" s="68"/>
      <c r="D1571" s="215"/>
      <c r="E1571" s="203"/>
      <c r="F1571" s="204"/>
      <c r="G1571" s="22" t="str">
        <f t="shared" si="124"/>
        <v xml:space="preserve"> </v>
      </c>
      <c r="H1571" s="23" t="str">
        <f t="shared" si="125"/>
        <v xml:space="preserve"> </v>
      </c>
    </row>
    <row r="1572" spans="1:9">
      <c r="A1572" s="20" t="s">
        <v>2002</v>
      </c>
      <c r="B1572" s="134"/>
      <c r="C1572" s="53" t="s">
        <v>136</v>
      </c>
      <c r="D1572" s="54" t="s">
        <v>2003</v>
      </c>
      <c r="E1572" s="190"/>
      <c r="F1572" s="207"/>
      <c r="G1572" s="22" t="str">
        <f t="shared" si="124"/>
        <v xml:space="preserve"> </v>
      </c>
      <c r="H1572" s="23" t="str">
        <f t="shared" si="125"/>
        <v xml:space="preserve"> </v>
      </c>
    </row>
    <row r="1573" spans="1:9">
      <c r="A1573" s="192"/>
      <c r="B1573" s="103"/>
      <c r="C1573" s="75"/>
      <c r="D1573" s="216"/>
      <c r="E1573" s="213"/>
      <c r="F1573" s="217"/>
      <c r="G1573" s="22" t="str">
        <f t="shared" si="124"/>
        <v xml:space="preserve"> </v>
      </c>
      <c r="H1573" s="23" t="str">
        <f t="shared" si="125"/>
        <v xml:space="preserve"> </v>
      </c>
    </row>
    <row r="1574" spans="1:9">
      <c r="A1574" s="196">
        <v>1101</v>
      </c>
      <c r="B1574" s="62" t="s">
        <v>2004</v>
      </c>
      <c r="C1574" s="65" t="s">
        <v>2005</v>
      </c>
      <c r="D1574" s="197"/>
      <c r="E1574" s="198">
        <v>20.399999999999999</v>
      </c>
      <c r="F1574" s="199">
        <v>11.29</v>
      </c>
      <c r="G1574" s="22">
        <f t="shared" si="124"/>
        <v>10.386799999999999</v>
      </c>
      <c r="H1574" s="23">
        <f t="shared" si="125"/>
        <v>9.032</v>
      </c>
    </row>
    <row r="1575" spans="1:9">
      <c r="A1575" s="196" t="s">
        <v>2006</v>
      </c>
      <c r="B1575" s="62" t="s">
        <v>2004</v>
      </c>
      <c r="C1575" s="65" t="s">
        <v>2007</v>
      </c>
      <c r="D1575" s="197"/>
      <c r="E1575" s="198">
        <v>8.1999999999999993</v>
      </c>
      <c r="F1575" s="199">
        <v>8.17</v>
      </c>
      <c r="G1575" s="22">
        <f t="shared" si="124"/>
        <v>7.5164</v>
      </c>
      <c r="H1575" s="23">
        <f t="shared" si="125"/>
        <v>6.5360000000000005</v>
      </c>
    </row>
    <row r="1576" spans="1:9">
      <c r="A1576" s="196"/>
      <c r="B1576" s="62"/>
      <c r="C1576" s="65"/>
      <c r="D1576" s="197"/>
      <c r="E1576" s="198"/>
      <c r="F1576" s="199"/>
      <c r="G1576" s="22" t="str">
        <f t="shared" si="124"/>
        <v xml:space="preserve"> </v>
      </c>
      <c r="H1576" s="23" t="str">
        <f t="shared" si="125"/>
        <v xml:space="preserve"> </v>
      </c>
    </row>
    <row r="1577" spans="1:9">
      <c r="A1577" s="196">
        <v>1102</v>
      </c>
      <c r="B1577" s="62" t="s">
        <v>2008</v>
      </c>
      <c r="C1577" s="65"/>
      <c r="D1577" s="197"/>
      <c r="E1577" s="198">
        <v>45.5</v>
      </c>
      <c r="F1577" s="199">
        <v>12.63</v>
      </c>
      <c r="G1577" s="22">
        <f t="shared" si="124"/>
        <v>11.619600000000002</v>
      </c>
      <c r="H1577" s="23">
        <f t="shared" si="125"/>
        <v>10.104000000000001</v>
      </c>
    </row>
    <row r="1578" spans="1:9">
      <c r="A1578" s="196"/>
      <c r="B1578" s="62"/>
      <c r="C1578" s="65"/>
      <c r="D1578" s="197"/>
      <c r="E1578" s="198"/>
      <c r="F1578" s="199"/>
      <c r="G1578" s="22" t="str">
        <f t="shared" si="124"/>
        <v xml:space="preserve"> </v>
      </c>
      <c r="H1578" s="23" t="str">
        <f t="shared" si="125"/>
        <v xml:space="preserve"> </v>
      </c>
    </row>
    <row r="1579" spans="1:9">
      <c r="A1579" s="196">
        <v>1103</v>
      </c>
      <c r="B1579" s="62" t="s">
        <v>175</v>
      </c>
      <c r="C1579" s="65" t="s">
        <v>2009</v>
      </c>
      <c r="D1579" s="197" t="s">
        <v>1548</v>
      </c>
      <c r="E1579" s="198">
        <v>103</v>
      </c>
      <c r="F1579" s="199">
        <v>20.27</v>
      </c>
      <c r="G1579" s="22">
        <f t="shared" si="124"/>
        <v>18.648399999999999</v>
      </c>
      <c r="H1579" s="23">
        <f t="shared" si="125"/>
        <v>16.216000000000001</v>
      </c>
      <c r="I1579" s="197" t="s">
        <v>1548</v>
      </c>
    </row>
    <row r="1580" spans="1:9">
      <c r="A1580" s="196" t="s">
        <v>2010</v>
      </c>
      <c r="B1580" s="62" t="s">
        <v>175</v>
      </c>
      <c r="C1580" s="65" t="s">
        <v>152</v>
      </c>
      <c r="D1580" s="197" t="s">
        <v>1438</v>
      </c>
      <c r="E1580" s="198">
        <v>42.4</v>
      </c>
      <c r="F1580" s="199">
        <v>13.92</v>
      </c>
      <c r="G1580" s="22">
        <f t="shared" si="124"/>
        <v>12.8064</v>
      </c>
      <c r="H1580" s="23">
        <f t="shared" si="125"/>
        <v>11.136000000000001</v>
      </c>
      <c r="I1580" s="197" t="s">
        <v>1438</v>
      </c>
    </row>
    <row r="1581" spans="1:9">
      <c r="A1581" s="196"/>
      <c r="B1581" s="62"/>
      <c r="C1581" s="65"/>
      <c r="D1581" s="197"/>
      <c r="E1581" s="198"/>
      <c r="F1581" s="199"/>
      <c r="G1581" s="22" t="str">
        <f t="shared" si="124"/>
        <v xml:space="preserve"> </v>
      </c>
      <c r="H1581" s="23" t="str">
        <f t="shared" si="125"/>
        <v xml:space="preserve"> </v>
      </c>
    </row>
    <row r="1582" spans="1:9">
      <c r="A1582" s="196">
        <v>1104</v>
      </c>
      <c r="B1582" s="62" t="s">
        <v>2011</v>
      </c>
      <c r="C1582" s="65" t="s">
        <v>2009</v>
      </c>
      <c r="D1582" s="197" t="s">
        <v>1548</v>
      </c>
      <c r="E1582" s="198">
        <v>99</v>
      </c>
      <c r="F1582" s="199">
        <v>18.399999999999999</v>
      </c>
      <c r="G1582" s="22">
        <f t="shared" si="124"/>
        <v>16.928000000000001</v>
      </c>
      <c r="H1582" s="23">
        <f t="shared" si="125"/>
        <v>14.719999999999999</v>
      </c>
      <c r="I1582" s="197" t="s">
        <v>1548</v>
      </c>
    </row>
    <row r="1583" spans="1:9">
      <c r="A1583" s="196"/>
      <c r="B1583" s="62"/>
      <c r="C1583" s="65"/>
      <c r="D1583" s="197"/>
      <c r="E1583" s="198"/>
      <c r="F1583" s="199"/>
      <c r="G1583" s="22" t="str">
        <f t="shared" si="124"/>
        <v xml:space="preserve"> </v>
      </c>
      <c r="H1583" s="23" t="str">
        <f t="shared" si="125"/>
        <v xml:space="preserve"> </v>
      </c>
    </row>
    <row r="1584" spans="1:9">
      <c r="A1584" s="196">
        <v>1105</v>
      </c>
      <c r="B1584" s="62" t="s">
        <v>1595</v>
      </c>
      <c r="C1584" s="65" t="s">
        <v>2009</v>
      </c>
      <c r="D1584" s="197" t="s">
        <v>2012</v>
      </c>
      <c r="E1584" s="198">
        <v>54</v>
      </c>
      <c r="F1584" s="199">
        <v>19.05</v>
      </c>
      <c r="G1584" s="22">
        <f t="shared" si="124"/>
        <v>17.526</v>
      </c>
      <c r="H1584" s="23">
        <f t="shared" si="125"/>
        <v>15.240000000000002</v>
      </c>
      <c r="I1584" s="197" t="s">
        <v>2012</v>
      </c>
    </row>
    <row r="1585" spans="1:9">
      <c r="A1585" s="196" t="s">
        <v>2013</v>
      </c>
      <c r="B1585" s="62" t="s">
        <v>1595</v>
      </c>
      <c r="C1585" s="65" t="s">
        <v>2014</v>
      </c>
      <c r="D1585" s="197" t="s">
        <v>2015</v>
      </c>
      <c r="E1585" s="198">
        <v>56</v>
      </c>
      <c r="F1585" s="199">
        <v>27.36</v>
      </c>
      <c r="G1585" s="22">
        <f t="shared" si="124"/>
        <v>25.171199999999999</v>
      </c>
      <c r="H1585" s="23">
        <f t="shared" si="125"/>
        <v>21.888000000000002</v>
      </c>
      <c r="I1585" s="197" t="s">
        <v>2015</v>
      </c>
    </row>
    <row r="1586" spans="1:9">
      <c r="A1586" s="196">
        <v>1106</v>
      </c>
      <c r="B1586" s="62" t="s">
        <v>1595</v>
      </c>
      <c r="C1586" s="65" t="s">
        <v>2016</v>
      </c>
      <c r="D1586" s="197" t="s">
        <v>2017</v>
      </c>
      <c r="E1586" s="198">
        <v>97</v>
      </c>
      <c r="F1586" s="199">
        <v>30.13</v>
      </c>
      <c r="G1586" s="22">
        <f t="shared" si="124"/>
        <v>27.7196</v>
      </c>
      <c r="H1586" s="23">
        <f t="shared" si="125"/>
        <v>24.103999999999999</v>
      </c>
      <c r="I1586" s="197" t="s">
        <v>2017</v>
      </c>
    </row>
    <row r="1587" spans="1:9">
      <c r="A1587" s="196" t="s">
        <v>2018</v>
      </c>
      <c r="B1587" s="62" t="s">
        <v>1595</v>
      </c>
      <c r="C1587" s="65" t="s">
        <v>2019</v>
      </c>
      <c r="D1587" s="197" t="s">
        <v>2020</v>
      </c>
      <c r="E1587" s="198">
        <v>121</v>
      </c>
      <c r="F1587" s="199">
        <v>43.08</v>
      </c>
      <c r="G1587" s="22">
        <f t="shared" si="124"/>
        <v>39.633600000000001</v>
      </c>
      <c r="H1587" s="23">
        <f t="shared" si="125"/>
        <v>34.463999999999999</v>
      </c>
      <c r="I1587" s="197" t="s">
        <v>2020</v>
      </c>
    </row>
    <row r="1588" spans="1:9">
      <c r="A1588" s="196">
        <v>1107</v>
      </c>
      <c r="B1588" s="62" t="s">
        <v>1595</v>
      </c>
      <c r="C1588" s="65" t="s">
        <v>2021</v>
      </c>
      <c r="D1588" s="197" t="s">
        <v>2022</v>
      </c>
      <c r="E1588" s="198">
        <v>135</v>
      </c>
      <c r="F1588" s="199">
        <v>47.4</v>
      </c>
      <c r="G1588" s="22">
        <f t="shared" si="124"/>
        <v>43.608000000000004</v>
      </c>
      <c r="H1588" s="23">
        <f t="shared" si="125"/>
        <v>37.92</v>
      </c>
      <c r="I1588" s="197" t="s">
        <v>2022</v>
      </c>
    </row>
    <row r="1589" spans="1:9">
      <c r="A1589" s="196"/>
      <c r="B1589" s="62"/>
      <c r="C1589" s="65"/>
      <c r="D1589" s="197"/>
      <c r="E1589" s="198"/>
      <c r="F1589" s="199"/>
      <c r="G1589" s="22" t="str">
        <f t="shared" si="124"/>
        <v xml:space="preserve"> </v>
      </c>
      <c r="H1589" s="23" t="str">
        <f t="shared" si="125"/>
        <v xml:space="preserve"> </v>
      </c>
    </row>
    <row r="1590" spans="1:9">
      <c r="A1590" s="196">
        <v>1111</v>
      </c>
      <c r="B1590" s="62" t="s">
        <v>2023</v>
      </c>
      <c r="C1590" s="65" t="s">
        <v>2024</v>
      </c>
      <c r="D1590" s="197" t="s">
        <v>1440</v>
      </c>
      <c r="E1590" s="198">
        <v>64</v>
      </c>
      <c r="F1590" s="199">
        <v>32.68</v>
      </c>
      <c r="G1590" s="22">
        <f t="shared" si="124"/>
        <v>30.0656</v>
      </c>
      <c r="H1590" s="23">
        <f t="shared" si="125"/>
        <v>26.144000000000002</v>
      </c>
      <c r="I1590" s="197" t="s">
        <v>1440</v>
      </c>
    </row>
    <row r="1591" spans="1:9">
      <c r="A1591" s="196">
        <v>1112</v>
      </c>
      <c r="B1591" s="62" t="s">
        <v>2025</v>
      </c>
      <c r="C1591" s="65" t="s">
        <v>2026</v>
      </c>
      <c r="D1591" s="197" t="s">
        <v>1442</v>
      </c>
      <c r="E1591" s="198">
        <v>153</v>
      </c>
      <c r="F1591" s="199">
        <v>49.66</v>
      </c>
      <c r="G1591" s="22">
        <f t="shared" si="124"/>
        <v>45.687199999999997</v>
      </c>
      <c r="H1591" s="23">
        <f t="shared" si="125"/>
        <v>39.728000000000002</v>
      </c>
      <c r="I1591" s="197" t="s">
        <v>1442</v>
      </c>
    </row>
    <row r="1592" spans="1:9">
      <c r="A1592" s="196"/>
      <c r="B1592" s="62"/>
      <c r="C1592" s="75"/>
      <c r="D1592" s="197"/>
      <c r="E1592" s="198"/>
      <c r="F1592" s="199"/>
      <c r="G1592" s="22" t="str">
        <f t="shared" si="124"/>
        <v xml:space="preserve"> </v>
      </c>
      <c r="H1592" s="23" t="str">
        <f t="shared" si="125"/>
        <v xml:space="preserve"> </v>
      </c>
    </row>
    <row r="1593" spans="1:9">
      <c r="A1593" s="196">
        <v>1108</v>
      </c>
      <c r="B1593" s="62" t="s">
        <v>2027</v>
      </c>
      <c r="C1593" s="65" t="s">
        <v>2016</v>
      </c>
      <c r="D1593" s="197" t="s">
        <v>2028</v>
      </c>
      <c r="E1593" s="198">
        <v>145</v>
      </c>
      <c r="F1593" s="199">
        <v>37.78</v>
      </c>
      <c r="G1593" s="22">
        <f t="shared" si="124"/>
        <v>34.757600000000004</v>
      </c>
      <c r="H1593" s="23">
        <f t="shared" si="125"/>
        <v>30.224000000000004</v>
      </c>
      <c r="I1593" s="197" t="s">
        <v>2028</v>
      </c>
    </row>
    <row r="1594" spans="1:9">
      <c r="A1594" s="196"/>
      <c r="B1594" s="62"/>
      <c r="C1594" s="65"/>
      <c r="D1594" s="197"/>
      <c r="E1594" s="198"/>
      <c r="F1594" s="199"/>
      <c r="G1594" s="22" t="str">
        <f t="shared" si="124"/>
        <v xml:space="preserve"> </v>
      </c>
      <c r="H1594" s="23" t="str">
        <f t="shared" si="125"/>
        <v xml:space="preserve"> </v>
      </c>
    </row>
    <row r="1595" spans="1:9">
      <c r="A1595" s="196">
        <v>1109</v>
      </c>
      <c r="B1595" s="62" t="s">
        <v>2029</v>
      </c>
      <c r="C1595" s="65"/>
      <c r="D1595" s="197" t="s">
        <v>1472</v>
      </c>
      <c r="E1595" s="198">
        <v>49</v>
      </c>
      <c r="F1595" s="199">
        <v>6.58</v>
      </c>
      <c r="G1595" s="22">
        <f t="shared" si="124"/>
        <v>6.0536000000000003</v>
      </c>
      <c r="H1595" s="23">
        <f t="shared" si="125"/>
        <v>5.2640000000000002</v>
      </c>
      <c r="I1595" s="197" t="s">
        <v>1472</v>
      </c>
    </row>
    <row r="1596" spans="1:9">
      <c r="A1596" s="196" t="s">
        <v>2030</v>
      </c>
      <c r="B1596" s="62" t="s">
        <v>2029</v>
      </c>
      <c r="C1596" s="65"/>
      <c r="D1596" s="197" t="s">
        <v>1604</v>
      </c>
      <c r="E1596" s="198">
        <v>77</v>
      </c>
      <c r="F1596" s="199">
        <v>13.19</v>
      </c>
      <c r="G1596" s="22">
        <f t="shared" si="124"/>
        <v>12.1348</v>
      </c>
      <c r="H1596" s="23">
        <f t="shared" si="125"/>
        <v>10.552</v>
      </c>
      <c r="I1596" s="197" t="s">
        <v>1604</v>
      </c>
    </row>
    <row r="1597" spans="1:9">
      <c r="A1597" s="196">
        <v>1110</v>
      </c>
      <c r="B1597" s="62" t="s">
        <v>692</v>
      </c>
      <c r="C1597" s="65" t="s">
        <v>2031</v>
      </c>
      <c r="D1597" s="197" t="s">
        <v>2032</v>
      </c>
      <c r="E1597" s="198">
        <v>37</v>
      </c>
      <c r="F1597" s="199">
        <v>19.12</v>
      </c>
      <c r="G1597" s="22">
        <f t="shared" si="124"/>
        <v>17.590400000000002</v>
      </c>
      <c r="H1597" s="23">
        <f t="shared" si="125"/>
        <v>15.296000000000001</v>
      </c>
      <c r="I1597" s="197" t="s">
        <v>2032</v>
      </c>
    </row>
    <row r="1598" spans="1:9">
      <c r="A1598" s="196"/>
      <c r="B1598" s="62"/>
      <c r="C1598" s="65"/>
      <c r="D1598" s="197"/>
      <c r="E1598" s="198"/>
      <c r="F1598" s="199"/>
      <c r="G1598" s="22" t="str">
        <f t="shared" si="124"/>
        <v xml:space="preserve"> </v>
      </c>
      <c r="H1598" s="23" t="str">
        <f t="shared" si="125"/>
        <v xml:space="preserve"> </v>
      </c>
    </row>
    <row r="1599" spans="1:9">
      <c r="A1599" s="196" t="s">
        <v>2033</v>
      </c>
      <c r="B1599" s="62" t="s">
        <v>2034</v>
      </c>
      <c r="C1599" s="65" t="s">
        <v>3037</v>
      </c>
      <c r="D1599" s="197" t="s">
        <v>1702</v>
      </c>
      <c r="E1599" s="198">
        <v>166</v>
      </c>
      <c r="F1599" s="199">
        <v>40.03</v>
      </c>
      <c r="G1599" s="22">
        <f t="shared" si="124"/>
        <v>36.827600000000004</v>
      </c>
      <c r="H1599" s="23">
        <f t="shared" si="125"/>
        <v>32.024000000000001</v>
      </c>
      <c r="I1599" s="197" t="s">
        <v>1702</v>
      </c>
    </row>
    <row r="1600" spans="1:9">
      <c r="A1600" s="196" t="s">
        <v>666</v>
      </c>
      <c r="B1600" s="62" t="s">
        <v>2035</v>
      </c>
      <c r="C1600" s="65"/>
      <c r="D1600" s="197" t="s">
        <v>1702</v>
      </c>
      <c r="E1600" s="198">
        <v>47.5</v>
      </c>
      <c r="F1600" s="199">
        <v>8.64</v>
      </c>
      <c r="G1600" s="22">
        <f t="shared" si="124"/>
        <v>7.9488000000000012</v>
      </c>
      <c r="H1600" s="23">
        <f t="shared" si="125"/>
        <v>6.9120000000000008</v>
      </c>
      <c r="I1600" s="197" t="s">
        <v>1702</v>
      </c>
    </row>
    <row r="1601" spans="1:9">
      <c r="A1601" s="196" t="s">
        <v>2036</v>
      </c>
      <c r="B1601" s="62" t="s">
        <v>669</v>
      </c>
      <c r="C1601" s="65" t="s">
        <v>2037</v>
      </c>
      <c r="D1601" s="197"/>
      <c r="E1601" s="198">
        <v>42.5</v>
      </c>
      <c r="F1601" s="199">
        <v>18.95</v>
      </c>
      <c r="G1601" s="22">
        <f t="shared" si="124"/>
        <v>17.434000000000001</v>
      </c>
      <c r="H1601" s="23">
        <f t="shared" si="125"/>
        <v>15.16</v>
      </c>
    </row>
    <row r="1602" spans="1:9">
      <c r="A1602" s="196" t="s">
        <v>671</v>
      </c>
      <c r="B1602" s="62" t="s">
        <v>672</v>
      </c>
      <c r="C1602" s="65"/>
      <c r="D1602" s="197"/>
      <c r="E1602" s="198">
        <v>74.5</v>
      </c>
      <c r="F1602" s="199">
        <v>14.49</v>
      </c>
      <c r="G1602" s="22">
        <f t="shared" si="124"/>
        <v>13.3308</v>
      </c>
      <c r="H1602" s="23">
        <f t="shared" si="125"/>
        <v>11.592000000000001</v>
      </c>
    </row>
    <row r="1603" spans="1:9">
      <c r="A1603" s="196"/>
      <c r="B1603" s="130"/>
      <c r="C1603" s="65"/>
      <c r="D1603" s="131"/>
      <c r="E1603" s="198"/>
      <c r="F1603" s="199"/>
      <c r="G1603" s="22" t="str">
        <f t="shared" si="124"/>
        <v xml:space="preserve"> </v>
      </c>
      <c r="H1603" s="23" t="str">
        <f t="shared" si="125"/>
        <v xml:space="preserve"> </v>
      </c>
      <c r="I1603" s="218" t="s">
        <v>2038</v>
      </c>
    </row>
    <row r="1604" spans="1:9">
      <c r="A1604" s="219" t="s">
        <v>2039</v>
      </c>
      <c r="B1604" s="220" t="s">
        <v>2034</v>
      </c>
      <c r="C1604" s="221"/>
      <c r="D1604" s="218" t="s">
        <v>2038</v>
      </c>
      <c r="E1604" s="222">
        <v>420</v>
      </c>
      <c r="F1604" s="223">
        <v>62.12</v>
      </c>
      <c r="G1604" s="22">
        <f t="shared" si="124"/>
        <v>57.150399999999998</v>
      </c>
      <c r="H1604" s="23">
        <f t="shared" si="125"/>
        <v>49.695999999999998</v>
      </c>
      <c r="I1604" s="224" t="s">
        <v>2038</v>
      </c>
    </row>
    <row r="1605" spans="1:9">
      <c r="A1605" s="192" t="s">
        <v>2040</v>
      </c>
      <c r="B1605" s="103" t="s">
        <v>2035</v>
      </c>
      <c r="C1605" s="75"/>
      <c r="D1605" s="224" t="s">
        <v>2038</v>
      </c>
      <c r="E1605" s="213">
        <v>147</v>
      </c>
      <c r="F1605" s="199">
        <v>12.19</v>
      </c>
      <c r="G1605" s="22">
        <f t="shared" si="124"/>
        <v>11.2148</v>
      </c>
      <c r="H1605" s="23">
        <f t="shared" si="125"/>
        <v>9.7520000000000007</v>
      </c>
    </row>
    <row r="1606" spans="1:9">
      <c r="A1606" s="196" t="s">
        <v>2041</v>
      </c>
      <c r="B1606" s="62" t="s">
        <v>669</v>
      </c>
      <c r="C1606" s="65" t="s">
        <v>2042</v>
      </c>
      <c r="D1606" s="197"/>
      <c r="E1606" s="198">
        <v>139</v>
      </c>
      <c r="F1606" s="199">
        <v>30.49</v>
      </c>
      <c r="G1606" s="22">
        <f t="shared" ref="G1606:G1671" si="128">IF(ISBLANK(F1606)," ",F1606*$G$3)</f>
        <v>28.050799999999999</v>
      </c>
      <c r="H1606" s="23">
        <f t="shared" ref="H1606:H1671" si="129">IF(ISBLANK(F1606)," ",F1606*$H$3)</f>
        <v>24.391999999999999</v>
      </c>
    </row>
    <row r="1607" spans="1:9">
      <c r="A1607" s="196" t="s">
        <v>2043</v>
      </c>
      <c r="B1607" s="62" t="s">
        <v>672</v>
      </c>
      <c r="C1607" s="65"/>
      <c r="D1607" s="197"/>
      <c r="E1607" s="198">
        <v>134</v>
      </c>
      <c r="F1607" s="199">
        <v>24.23</v>
      </c>
      <c r="G1607" s="22">
        <f t="shared" si="128"/>
        <v>22.291600000000003</v>
      </c>
      <c r="H1607" s="23">
        <f t="shared" si="129"/>
        <v>19.384</v>
      </c>
    </row>
    <row r="1608" spans="1:9">
      <c r="A1608" s="214"/>
      <c r="B1608" s="67"/>
      <c r="C1608" s="68"/>
      <c r="D1608" s="202"/>
      <c r="E1608" s="203"/>
      <c r="F1608" s="204"/>
      <c r="G1608" s="22" t="str">
        <f t="shared" si="128"/>
        <v xml:space="preserve"> </v>
      </c>
      <c r="H1608" s="23" t="str">
        <f t="shared" si="129"/>
        <v xml:space="preserve"> </v>
      </c>
    </row>
    <row r="1609" spans="1:9">
      <c r="A1609" s="205" t="s">
        <v>2044</v>
      </c>
      <c r="B1609" s="206"/>
      <c r="C1609" s="53" t="s">
        <v>259</v>
      </c>
      <c r="D1609" s="54" t="s">
        <v>9</v>
      </c>
      <c r="E1609" s="190"/>
      <c r="F1609" s="207"/>
      <c r="G1609" s="22" t="str">
        <f t="shared" si="128"/>
        <v xml:space="preserve"> </v>
      </c>
      <c r="H1609" s="23" t="str">
        <f t="shared" si="129"/>
        <v xml:space="preserve"> </v>
      </c>
    </row>
    <row r="1610" spans="1:9">
      <c r="A1610" s="208"/>
      <c r="B1610" s="98"/>
      <c r="C1610" s="99"/>
      <c r="D1610" s="225"/>
      <c r="E1610" s="210"/>
      <c r="F1610" s="211"/>
      <c r="G1610" s="22" t="str">
        <f t="shared" si="128"/>
        <v xml:space="preserve"> </v>
      </c>
      <c r="H1610" s="23" t="str">
        <f t="shared" si="129"/>
        <v xml:space="preserve"> </v>
      </c>
    </row>
    <row r="1611" spans="1:9">
      <c r="A1611" s="192">
        <v>252</v>
      </c>
      <c r="B1611" s="103" t="s">
        <v>3038</v>
      </c>
      <c r="C1611" s="75" t="s">
        <v>2045</v>
      </c>
      <c r="D1611" s="216" t="s">
        <v>2046</v>
      </c>
      <c r="E1611" s="213">
        <v>22.5</v>
      </c>
      <c r="F1611" s="199">
        <v>6.71</v>
      </c>
      <c r="G1611" s="22">
        <f t="shared" si="128"/>
        <v>6.1732000000000005</v>
      </c>
      <c r="H1611" s="23">
        <f t="shared" si="129"/>
        <v>5.3680000000000003</v>
      </c>
    </row>
    <row r="1612" spans="1:9">
      <c r="A1612" s="196"/>
      <c r="B1612" s="62"/>
      <c r="C1612" s="65"/>
      <c r="D1612" s="226"/>
      <c r="E1612" s="198"/>
      <c r="F1612" s="199"/>
      <c r="G1612" s="22" t="str">
        <f t="shared" si="128"/>
        <v xml:space="preserve"> </v>
      </c>
      <c r="H1612" s="23" t="str">
        <f t="shared" si="129"/>
        <v xml:space="preserve"> </v>
      </c>
    </row>
    <row r="1613" spans="1:9">
      <c r="A1613" s="196" t="s">
        <v>2141</v>
      </c>
      <c r="B1613" s="62" t="s">
        <v>127</v>
      </c>
      <c r="C1613" s="65" t="s">
        <v>2047</v>
      </c>
      <c r="D1613" s="226" t="s">
        <v>839</v>
      </c>
      <c r="E1613" s="198">
        <v>16</v>
      </c>
      <c r="F1613" s="199">
        <v>5.87</v>
      </c>
      <c r="G1613" s="22">
        <f t="shared" si="128"/>
        <v>5.4004000000000003</v>
      </c>
      <c r="H1613" s="23">
        <f t="shared" si="129"/>
        <v>4.6960000000000006</v>
      </c>
    </row>
    <row r="1614" spans="1:9">
      <c r="A1614" s="196" t="s">
        <v>2048</v>
      </c>
      <c r="B1614" s="62" t="s">
        <v>127</v>
      </c>
      <c r="C1614" s="65" t="s">
        <v>2047</v>
      </c>
      <c r="D1614" s="226" t="s">
        <v>293</v>
      </c>
      <c r="E1614" s="198">
        <v>16.8</v>
      </c>
      <c r="F1614" s="199">
        <v>5.88</v>
      </c>
      <c r="G1614" s="22">
        <f t="shared" si="128"/>
        <v>5.4096000000000002</v>
      </c>
      <c r="H1614" s="23">
        <f t="shared" si="129"/>
        <v>4.7039999999999997</v>
      </c>
    </row>
    <row r="1615" spans="1:9">
      <c r="A1615" s="196" t="s">
        <v>2049</v>
      </c>
      <c r="B1615" s="62" t="s">
        <v>127</v>
      </c>
      <c r="C1615" s="65" t="s">
        <v>2047</v>
      </c>
      <c r="D1615" s="226" t="s">
        <v>824</v>
      </c>
      <c r="E1615" s="198">
        <v>16.5</v>
      </c>
      <c r="F1615" s="199">
        <v>5.87</v>
      </c>
      <c r="G1615" s="22">
        <f t="shared" si="128"/>
        <v>5.4004000000000003</v>
      </c>
      <c r="H1615" s="23">
        <f t="shared" si="129"/>
        <v>4.6960000000000006</v>
      </c>
    </row>
    <row r="1616" spans="1:9">
      <c r="A1616" s="196"/>
      <c r="B1616" s="62"/>
      <c r="C1616" s="65"/>
      <c r="D1616" s="227"/>
      <c r="E1616" s="198"/>
      <c r="F1616" s="199"/>
      <c r="G1616" s="22" t="str">
        <f t="shared" si="128"/>
        <v xml:space="preserve"> </v>
      </c>
      <c r="H1616" s="23" t="str">
        <f t="shared" si="129"/>
        <v xml:space="preserve"> </v>
      </c>
    </row>
    <row r="1617" spans="1:8">
      <c r="A1617" s="192">
        <v>254</v>
      </c>
      <c r="B1617" s="103" t="s">
        <v>329</v>
      </c>
      <c r="C1617" s="75" t="s">
        <v>2050</v>
      </c>
      <c r="D1617" s="193"/>
      <c r="E1617" s="213">
        <v>5.4</v>
      </c>
      <c r="F1617" s="199">
        <v>2.12</v>
      </c>
      <c r="G1617" s="22">
        <f t="shared" si="128"/>
        <v>1.9504000000000001</v>
      </c>
      <c r="H1617" s="23">
        <f t="shared" si="129"/>
        <v>1.6960000000000002</v>
      </c>
    </row>
    <row r="1618" spans="1:8">
      <c r="A1618" s="196" t="s">
        <v>2051</v>
      </c>
      <c r="B1618" s="62" t="s">
        <v>2052</v>
      </c>
      <c r="C1618" s="65" t="s">
        <v>2053</v>
      </c>
      <c r="D1618" s="227"/>
      <c r="E1618" s="198">
        <v>3.7</v>
      </c>
      <c r="F1618" s="199">
        <v>1.95</v>
      </c>
      <c r="G1618" s="22">
        <f t="shared" si="128"/>
        <v>1.794</v>
      </c>
      <c r="H1618" s="23">
        <f t="shared" si="129"/>
        <v>1.56</v>
      </c>
    </row>
    <row r="1619" spans="1:8">
      <c r="A1619" s="196">
        <v>263</v>
      </c>
      <c r="B1619" s="62" t="s">
        <v>2054</v>
      </c>
      <c r="C1619" s="65" t="s">
        <v>2055</v>
      </c>
      <c r="D1619" s="227"/>
      <c r="E1619" s="198">
        <v>13.2</v>
      </c>
      <c r="F1619" s="199">
        <v>12.45</v>
      </c>
      <c r="G1619" s="22">
        <f t="shared" si="128"/>
        <v>11.454000000000001</v>
      </c>
      <c r="H1619" s="23">
        <f t="shared" si="129"/>
        <v>9.9600000000000009</v>
      </c>
    </row>
    <row r="1620" spans="1:8">
      <c r="A1620" s="196" t="s">
        <v>2056</v>
      </c>
      <c r="B1620" s="62" t="s">
        <v>341</v>
      </c>
      <c r="C1620" s="65" t="s">
        <v>2055</v>
      </c>
      <c r="D1620" s="227"/>
      <c r="E1620" s="198">
        <v>12.1</v>
      </c>
      <c r="F1620" s="199">
        <v>7.95</v>
      </c>
      <c r="G1620" s="22">
        <f t="shared" si="128"/>
        <v>7.3140000000000001</v>
      </c>
      <c r="H1620" s="23">
        <f t="shared" si="129"/>
        <v>6.36</v>
      </c>
    </row>
    <row r="1621" spans="1:8">
      <c r="A1621" s="196">
        <v>257</v>
      </c>
      <c r="B1621" s="62" t="s">
        <v>2057</v>
      </c>
      <c r="C1621" s="65" t="s">
        <v>2058</v>
      </c>
      <c r="D1621" s="226" t="s">
        <v>205</v>
      </c>
      <c r="E1621" s="198">
        <v>1.1000000000000001</v>
      </c>
      <c r="F1621" s="199">
        <v>4.8</v>
      </c>
      <c r="G1621" s="22">
        <f t="shared" si="128"/>
        <v>4.4160000000000004</v>
      </c>
      <c r="H1621" s="23">
        <f t="shared" si="129"/>
        <v>3.84</v>
      </c>
    </row>
    <row r="1622" spans="1:8">
      <c r="A1622" s="196"/>
      <c r="B1622" s="62"/>
      <c r="C1622" s="65"/>
      <c r="D1622" s="227"/>
      <c r="E1622" s="198"/>
      <c r="F1622" s="199"/>
      <c r="G1622" s="22" t="str">
        <f t="shared" si="128"/>
        <v xml:space="preserve"> </v>
      </c>
      <c r="H1622" s="23" t="str">
        <f t="shared" si="129"/>
        <v xml:space="preserve"> </v>
      </c>
    </row>
    <row r="1623" spans="1:8">
      <c r="A1623" s="196">
        <v>290</v>
      </c>
      <c r="B1623" s="62" t="s">
        <v>2059</v>
      </c>
      <c r="C1623" s="65"/>
      <c r="D1623" s="227"/>
      <c r="E1623" s="198">
        <v>45.4</v>
      </c>
      <c r="F1623" s="199">
        <v>21.37</v>
      </c>
      <c r="G1623" s="22">
        <f t="shared" si="128"/>
        <v>19.660400000000003</v>
      </c>
      <c r="H1623" s="23">
        <f t="shared" si="129"/>
        <v>17.096</v>
      </c>
    </row>
    <row r="1624" spans="1:8">
      <c r="A1624" s="196" t="s">
        <v>2060</v>
      </c>
      <c r="B1624" s="62" t="s">
        <v>591</v>
      </c>
      <c r="C1624" s="65"/>
      <c r="D1624" s="227"/>
      <c r="E1624" s="198">
        <v>29</v>
      </c>
      <c r="F1624" s="199">
        <v>14.23</v>
      </c>
      <c r="G1624" s="22">
        <f t="shared" si="128"/>
        <v>13.091600000000001</v>
      </c>
      <c r="H1624" s="23">
        <f t="shared" si="129"/>
        <v>11.384</v>
      </c>
    </row>
    <row r="1625" spans="1:8">
      <c r="A1625" s="196">
        <v>291</v>
      </c>
      <c r="B1625" s="62" t="s">
        <v>1353</v>
      </c>
      <c r="C1625" s="65" t="s">
        <v>2061</v>
      </c>
      <c r="D1625" s="227"/>
      <c r="E1625" s="198">
        <v>38</v>
      </c>
      <c r="F1625" s="199">
        <v>30.28</v>
      </c>
      <c r="G1625" s="22">
        <f t="shared" si="128"/>
        <v>27.857600000000001</v>
      </c>
      <c r="H1625" s="23">
        <f t="shared" si="129"/>
        <v>24.224000000000004</v>
      </c>
    </row>
    <row r="1626" spans="1:8">
      <c r="A1626" s="196"/>
      <c r="B1626" s="62"/>
      <c r="C1626" s="65"/>
      <c r="D1626" s="227"/>
      <c r="E1626" s="198"/>
      <c r="F1626" s="199"/>
      <c r="G1626" s="22" t="str">
        <f t="shared" si="128"/>
        <v xml:space="preserve"> </v>
      </c>
      <c r="H1626" s="23" t="str">
        <f t="shared" si="129"/>
        <v xml:space="preserve"> </v>
      </c>
    </row>
    <row r="1627" spans="1:8">
      <c r="A1627" s="196">
        <v>256</v>
      </c>
      <c r="B1627" s="62" t="s">
        <v>2062</v>
      </c>
      <c r="C1627" s="65" t="s">
        <v>2063</v>
      </c>
      <c r="D1627" s="227"/>
      <c r="E1627" s="198">
        <v>79</v>
      </c>
      <c r="F1627" s="199">
        <v>11.53</v>
      </c>
      <c r="G1627" s="22">
        <f t="shared" si="128"/>
        <v>10.6076</v>
      </c>
      <c r="H1627" s="23">
        <f t="shared" si="129"/>
        <v>9.2240000000000002</v>
      </c>
    </row>
    <row r="1628" spans="1:8">
      <c r="A1628" s="196" t="s">
        <v>2064</v>
      </c>
      <c r="B1628" s="62" t="s">
        <v>2062</v>
      </c>
      <c r="C1628" s="65" t="s">
        <v>2065</v>
      </c>
      <c r="D1628" s="227"/>
      <c r="E1628" s="198">
        <v>65</v>
      </c>
      <c r="F1628" s="199">
        <v>9.4</v>
      </c>
      <c r="G1628" s="22">
        <f t="shared" si="128"/>
        <v>8.6480000000000015</v>
      </c>
      <c r="H1628" s="23">
        <f t="shared" si="129"/>
        <v>7.5200000000000005</v>
      </c>
    </row>
    <row r="1629" spans="1:8">
      <c r="A1629" s="196" t="s">
        <v>2066</v>
      </c>
      <c r="B1629" s="62" t="s">
        <v>2062</v>
      </c>
      <c r="C1629" s="65" t="s">
        <v>2067</v>
      </c>
      <c r="D1629" s="227"/>
      <c r="E1629" s="198">
        <v>56</v>
      </c>
      <c r="F1629" s="199">
        <v>7.94</v>
      </c>
      <c r="G1629" s="22">
        <f t="shared" si="128"/>
        <v>7.3048000000000011</v>
      </c>
      <c r="H1629" s="23">
        <f t="shared" si="129"/>
        <v>6.3520000000000003</v>
      </c>
    </row>
    <row r="1630" spans="1:8">
      <c r="A1630" s="196" t="s">
        <v>2068</v>
      </c>
      <c r="B1630" s="62" t="s">
        <v>2062</v>
      </c>
      <c r="C1630" s="65" t="s">
        <v>2069</v>
      </c>
      <c r="D1630" s="227"/>
      <c r="E1630" s="198">
        <v>35</v>
      </c>
      <c r="F1630" s="199">
        <v>5.04</v>
      </c>
      <c r="G1630" s="22">
        <f t="shared" si="128"/>
        <v>4.6368</v>
      </c>
      <c r="H1630" s="23">
        <f t="shared" si="129"/>
        <v>4.032</v>
      </c>
    </row>
    <row r="1631" spans="1:8">
      <c r="A1631" s="196" t="s">
        <v>2070</v>
      </c>
      <c r="B1631" s="62" t="s">
        <v>2062</v>
      </c>
      <c r="C1631" s="65" t="s">
        <v>1378</v>
      </c>
      <c r="D1631" s="227"/>
      <c r="E1631" s="198">
        <v>19</v>
      </c>
      <c r="F1631" s="199">
        <v>3.5</v>
      </c>
      <c r="G1631" s="22">
        <f t="shared" si="128"/>
        <v>3.22</v>
      </c>
      <c r="H1631" s="23">
        <f t="shared" si="129"/>
        <v>2.8000000000000003</v>
      </c>
    </row>
    <row r="1632" spans="1:8">
      <c r="A1632" s="196"/>
      <c r="B1632" s="62"/>
      <c r="C1632" s="65"/>
      <c r="D1632" s="227"/>
      <c r="E1632" s="198"/>
      <c r="F1632" s="199"/>
      <c r="G1632" s="22" t="str">
        <f t="shared" si="128"/>
        <v xml:space="preserve"> </v>
      </c>
      <c r="H1632" s="23" t="str">
        <f t="shared" si="129"/>
        <v xml:space="preserve"> </v>
      </c>
    </row>
    <row r="1633" spans="1:8">
      <c r="A1633" s="196">
        <v>258</v>
      </c>
      <c r="B1633" s="62" t="s">
        <v>2071</v>
      </c>
      <c r="C1633" s="65" t="s">
        <v>1378</v>
      </c>
      <c r="D1633" s="227"/>
      <c r="E1633" s="198">
        <v>14.2</v>
      </c>
      <c r="F1633" s="199">
        <v>4.1900000000000004</v>
      </c>
      <c r="G1633" s="22">
        <f t="shared" si="128"/>
        <v>3.8548000000000004</v>
      </c>
      <c r="H1633" s="23">
        <f t="shared" si="129"/>
        <v>3.3520000000000003</v>
      </c>
    </row>
    <row r="1634" spans="1:8">
      <c r="A1634" s="196" t="s">
        <v>2072</v>
      </c>
      <c r="B1634" s="62" t="s">
        <v>2071</v>
      </c>
      <c r="C1634" s="65" t="s">
        <v>1382</v>
      </c>
      <c r="D1634" s="227"/>
      <c r="E1634" s="198">
        <v>20.6</v>
      </c>
      <c r="F1634" s="199">
        <v>7.26</v>
      </c>
      <c r="G1634" s="22">
        <f t="shared" si="128"/>
        <v>6.6791999999999998</v>
      </c>
      <c r="H1634" s="23">
        <f t="shared" si="129"/>
        <v>5.8079999999999998</v>
      </c>
    </row>
    <row r="1635" spans="1:8">
      <c r="A1635" s="196" t="s">
        <v>2073</v>
      </c>
      <c r="B1635" s="62" t="s">
        <v>2071</v>
      </c>
      <c r="C1635" s="65" t="s">
        <v>1702</v>
      </c>
      <c r="D1635" s="227"/>
      <c r="E1635" s="198">
        <v>28.35</v>
      </c>
      <c r="F1635" s="199">
        <v>7.75</v>
      </c>
      <c r="G1635" s="22">
        <f t="shared" si="128"/>
        <v>7.13</v>
      </c>
      <c r="H1635" s="23">
        <f t="shared" si="129"/>
        <v>6.2</v>
      </c>
    </row>
    <row r="1636" spans="1:8">
      <c r="A1636" s="196" t="s">
        <v>2074</v>
      </c>
      <c r="B1636" s="62" t="s">
        <v>2071</v>
      </c>
      <c r="C1636" s="65" t="s">
        <v>2038</v>
      </c>
      <c r="D1636" s="227"/>
      <c r="E1636" s="198">
        <v>42.7</v>
      </c>
      <c r="F1636" s="199">
        <v>11.07</v>
      </c>
      <c r="G1636" s="22">
        <f t="shared" si="128"/>
        <v>10.1844</v>
      </c>
      <c r="H1636" s="23">
        <f t="shared" si="129"/>
        <v>8.8559999999999999</v>
      </c>
    </row>
    <row r="1637" spans="1:8">
      <c r="A1637" s="196" t="s">
        <v>2075</v>
      </c>
      <c r="B1637" s="62" t="s">
        <v>2071</v>
      </c>
      <c r="C1637" s="65" t="s">
        <v>2063</v>
      </c>
      <c r="D1637" s="227"/>
      <c r="E1637" s="198">
        <v>57.1</v>
      </c>
      <c r="F1637" s="199">
        <v>14.42</v>
      </c>
      <c r="G1637" s="22">
        <f t="shared" si="128"/>
        <v>13.266400000000001</v>
      </c>
      <c r="H1637" s="23">
        <f t="shared" si="129"/>
        <v>11.536000000000001</v>
      </c>
    </row>
    <row r="1638" spans="1:8">
      <c r="A1638" s="196" t="s">
        <v>2076</v>
      </c>
      <c r="B1638" s="62" t="s">
        <v>2071</v>
      </c>
      <c r="C1638" s="65" t="s">
        <v>1375</v>
      </c>
      <c r="D1638" s="227"/>
      <c r="E1638" s="198">
        <v>7.05</v>
      </c>
      <c r="F1638" s="199">
        <v>3.11</v>
      </c>
      <c r="G1638" s="22">
        <f t="shared" si="128"/>
        <v>2.8612000000000002</v>
      </c>
      <c r="H1638" s="23">
        <f t="shared" si="129"/>
        <v>2.488</v>
      </c>
    </row>
    <row r="1639" spans="1:8">
      <c r="A1639" s="196"/>
      <c r="B1639" s="62"/>
      <c r="C1639" s="65"/>
      <c r="D1639" s="227"/>
      <c r="E1639" s="198"/>
      <c r="F1639" s="199"/>
      <c r="G1639" s="22" t="str">
        <f t="shared" si="128"/>
        <v xml:space="preserve"> </v>
      </c>
      <c r="H1639" s="23" t="str">
        <f t="shared" si="129"/>
        <v xml:space="preserve"> </v>
      </c>
    </row>
    <row r="1640" spans="1:8">
      <c r="A1640" s="196">
        <v>295</v>
      </c>
      <c r="B1640" s="62" t="s">
        <v>416</v>
      </c>
      <c r="C1640" s="65" t="s">
        <v>417</v>
      </c>
      <c r="D1640" s="227"/>
      <c r="E1640" s="198">
        <v>28.1</v>
      </c>
      <c r="F1640" s="199">
        <v>10.38</v>
      </c>
      <c r="G1640" s="22">
        <f t="shared" si="128"/>
        <v>9.5496000000000016</v>
      </c>
      <c r="H1640" s="23">
        <f t="shared" si="129"/>
        <v>8.3040000000000003</v>
      </c>
    </row>
    <row r="1641" spans="1:8">
      <c r="A1641" s="196" t="s">
        <v>2077</v>
      </c>
      <c r="B1641" s="62" t="s">
        <v>416</v>
      </c>
      <c r="C1641" s="65" t="s">
        <v>419</v>
      </c>
      <c r="D1641" s="227"/>
      <c r="E1641" s="198">
        <v>18.2</v>
      </c>
      <c r="F1641" s="199">
        <v>7.97</v>
      </c>
      <c r="G1641" s="22">
        <f t="shared" si="128"/>
        <v>7.3323999999999998</v>
      </c>
      <c r="H1641" s="23">
        <f t="shared" si="129"/>
        <v>6.3760000000000003</v>
      </c>
    </row>
    <row r="1642" spans="1:8">
      <c r="A1642" s="196" t="s">
        <v>2078</v>
      </c>
      <c r="B1642" s="62" t="s">
        <v>416</v>
      </c>
      <c r="C1642" s="65" t="s">
        <v>421</v>
      </c>
      <c r="D1642" s="227"/>
      <c r="E1642" s="198">
        <v>58.4</v>
      </c>
      <c r="F1642" s="199">
        <v>12.57</v>
      </c>
      <c r="G1642" s="22">
        <f t="shared" si="128"/>
        <v>11.564400000000001</v>
      </c>
      <c r="H1642" s="23">
        <f t="shared" si="129"/>
        <v>10.056000000000001</v>
      </c>
    </row>
    <row r="1643" spans="1:8">
      <c r="A1643" s="196">
        <v>296</v>
      </c>
      <c r="B1643" s="62" t="s">
        <v>416</v>
      </c>
      <c r="C1643" s="65" t="s">
        <v>423</v>
      </c>
      <c r="D1643" s="227"/>
      <c r="E1643" s="198">
        <v>10.8</v>
      </c>
      <c r="F1643" s="199">
        <v>7.3</v>
      </c>
      <c r="G1643" s="22">
        <f t="shared" si="128"/>
        <v>6.7160000000000002</v>
      </c>
      <c r="H1643" s="23">
        <f t="shared" si="129"/>
        <v>5.84</v>
      </c>
    </row>
    <row r="1644" spans="1:8">
      <c r="A1644" s="196" t="s">
        <v>2079</v>
      </c>
      <c r="B1644" s="62" t="s">
        <v>416</v>
      </c>
      <c r="C1644" s="65" t="s">
        <v>163</v>
      </c>
      <c r="D1644" s="227"/>
      <c r="E1644" s="198">
        <v>7.7</v>
      </c>
      <c r="F1644" s="199">
        <v>7.15</v>
      </c>
      <c r="G1644" s="22">
        <f t="shared" si="128"/>
        <v>6.5780000000000003</v>
      </c>
      <c r="H1644" s="23">
        <f t="shared" si="129"/>
        <v>5.7200000000000006</v>
      </c>
    </row>
    <row r="1645" spans="1:8">
      <c r="A1645" s="214"/>
      <c r="B1645" s="67"/>
      <c r="C1645" s="68"/>
      <c r="D1645" s="202"/>
      <c r="E1645" s="203"/>
      <c r="F1645" s="204"/>
      <c r="G1645" s="22" t="str">
        <f t="shared" si="128"/>
        <v xml:space="preserve"> </v>
      </c>
      <c r="H1645" s="23" t="str">
        <f t="shared" si="129"/>
        <v xml:space="preserve"> </v>
      </c>
    </row>
    <row r="1646" spans="1:8">
      <c r="A1646" s="205" t="s">
        <v>2080</v>
      </c>
      <c r="B1646" s="206"/>
      <c r="C1646" s="53"/>
      <c r="D1646" s="54" t="s">
        <v>8</v>
      </c>
      <c r="E1646" s="190"/>
      <c r="F1646" s="207"/>
      <c r="G1646" s="22" t="str">
        <f t="shared" si="128"/>
        <v xml:space="preserve"> </v>
      </c>
      <c r="H1646" s="23" t="str">
        <f t="shared" si="129"/>
        <v xml:space="preserve"> </v>
      </c>
    </row>
    <row r="1647" spans="1:8">
      <c r="A1647" s="208"/>
      <c r="B1647" s="98"/>
      <c r="C1647" s="99"/>
      <c r="D1647" s="225"/>
      <c r="E1647" s="210"/>
      <c r="F1647" s="211"/>
      <c r="G1647" s="22" t="str">
        <f t="shared" si="128"/>
        <v xml:space="preserve"> </v>
      </c>
      <c r="H1647" s="23" t="str">
        <f t="shared" si="129"/>
        <v xml:space="preserve"> </v>
      </c>
    </row>
    <row r="1648" spans="1:8">
      <c r="A1648" s="192">
        <v>1201</v>
      </c>
      <c r="B1648" s="103" t="s">
        <v>2081</v>
      </c>
      <c r="C1648" s="75"/>
      <c r="D1648" s="224" t="s">
        <v>1700</v>
      </c>
      <c r="E1648" s="213">
        <v>31</v>
      </c>
      <c r="F1648" s="199">
        <v>16.670000000000002</v>
      </c>
      <c r="G1648" s="22">
        <f t="shared" si="128"/>
        <v>15.336400000000003</v>
      </c>
      <c r="H1648" s="23">
        <f t="shared" si="129"/>
        <v>13.336000000000002</v>
      </c>
    </row>
    <row r="1649" spans="1:8">
      <c r="A1649" s="196"/>
      <c r="B1649" s="62"/>
      <c r="C1649" s="65"/>
      <c r="D1649" s="197"/>
      <c r="E1649" s="198"/>
      <c r="F1649" s="199"/>
      <c r="G1649" s="22" t="str">
        <f t="shared" si="128"/>
        <v xml:space="preserve"> </v>
      </c>
      <c r="H1649" s="23" t="str">
        <f t="shared" si="129"/>
        <v xml:space="preserve"> </v>
      </c>
    </row>
    <row r="1650" spans="1:8">
      <c r="A1650" s="196">
        <v>1211</v>
      </c>
      <c r="B1650" s="62" t="s">
        <v>2082</v>
      </c>
      <c r="C1650" s="65" t="s">
        <v>2083</v>
      </c>
      <c r="D1650" s="197"/>
      <c r="E1650" s="198">
        <v>1.8</v>
      </c>
      <c r="F1650" s="199">
        <v>3.88</v>
      </c>
      <c r="G1650" s="22">
        <f t="shared" si="128"/>
        <v>3.5695999999999999</v>
      </c>
      <c r="H1650" s="23">
        <f t="shared" si="129"/>
        <v>3.1040000000000001</v>
      </c>
    </row>
    <row r="1651" spans="1:8">
      <c r="A1651" s="196"/>
      <c r="B1651" s="62"/>
      <c r="C1651" s="65"/>
      <c r="D1651" s="197"/>
      <c r="E1651" s="198"/>
      <c r="F1651" s="199"/>
      <c r="G1651" s="22" t="str">
        <f t="shared" si="128"/>
        <v xml:space="preserve"> </v>
      </c>
      <c r="H1651" s="23" t="str">
        <f t="shared" si="129"/>
        <v xml:space="preserve"> </v>
      </c>
    </row>
    <row r="1652" spans="1:8">
      <c r="A1652" s="196" t="s">
        <v>2084</v>
      </c>
      <c r="B1652" s="62" t="s">
        <v>2085</v>
      </c>
      <c r="C1652" s="65" t="s">
        <v>958</v>
      </c>
      <c r="D1652" s="197" t="s">
        <v>2086</v>
      </c>
      <c r="E1652" s="198">
        <v>5.6</v>
      </c>
      <c r="F1652" s="199">
        <v>2.02</v>
      </c>
      <c r="G1652" s="22">
        <f t="shared" si="128"/>
        <v>1.8584000000000001</v>
      </c>
      <c r="H1652" s="23">
        <f t="shared" si="129"/>
        <v>1.6160000000000001</v>
      </c>
    </row>
    <row r="1653" spans="1:8">
      <c r="A1653" s="196" t="s">
        <v>2087</v>
      </c>
      <c r="B1653" s="62" t="s">
        <v>2085</v>
      </c>
      <c r="C1653" s="65" t="s">
        <v>958</v>
      </c>
      <c r="D1653" s="197" t="s">
        <v>2088</v>
      </c>
      <c r="E1653" s="198">
        <v>5.6</v>
      </c>
      <c r="F1653" s="199">
        <v>2.02</v>
      </c>
      <c r="G1653" s="22">
        <f t="shared" si="128"/>
        <v>1.8584000000000001</v>
      </c>
      <c r="H1653" s="23">
        <f t="shared" si="129"/>
        <v>1.6160000000000001</v>
      </c>
    </row>
    <row r="1654" spans="1:8">
      <c r="A1654" s="196" t="s">
        <v>2089</v>
      </c>
      <c r="B1654" s="62" t="s">
        <v>2085</v>
      </c>
      <c r="C1654" s="65" t="s">
        <v>958</v>
      </c>
      <c r="D1654" s="197" t="s">
        <v>2090</v>
      </c>
      <c r="E1654" s="198">
        <v>5.6</v>
      </c>
      <c r="F1654" s="199">
        <v>2.02</v>
      </c>
      <c r="G1654" s="22">
        <f t="shared" si="128"/>
        <v>1.8584000000000001</v>
      </c>
      <c r="H1654" s="23">
        <f t="shared" si="129"/>
        <v>1.6160000000000001</v>
      </c>
    </row>
    <row r="1655" spans="1:8">
      <c r="A1655" s="196" t="s">
        <v>2091</v>
      </c>
      <c r="B1655" s="62" t="s">
        <v>2085</v>
      </c>
      <c r="C1655" s="65" t="s">
        <v>958</v>
      </c>
      <c r="D1655" s="197" t="s">
        <v>2092</v>
      </c>
      <c r="E1655" s="198">
        <v>5.6</v>
      </c>
      <c r="F1655" s="199">
        <v>2.02</v>
      </c>
      <c r="G1655" s="22">
        <f t="shared" si="128"/>
        <v>1.8584000000000001</v>
      </c>
      <c r="H1655" s="23">
        <f t="shared" si="129"/>
        <v>1.6160000000000001</v>
      </c>
    </row>
    <row r="1656" spans="1:8">
      <c r="A1656" s="196" t="s">
        <v>2093</v>
      </c>
      <c r="B1656" s="62" t="s">
        <v>2085</v>
      </c>
      <c r="C1656" s="65" t="s">
        <v>958</v>
      </c>
      <c r="D1656" s="197" t="s">
        <v>2094</v>
      </c>
      <c r="E1656" s="198">
        <v>5</v>
      </c>
      <c r="F1656" s="199">
        <v>1.87</v>
      </c>
      <c r="G1656" s="22">
        <f t="shared" si="128"/>
        <v>1.7204000000000002</v>
      </c>
      <c r="H1656" s="23">
        <f t="shared" si="129"/>
        <v>1.4960000000000002</v>
      </c>
    </row>
    <row r="1657" spans="1:8">
      <c r="A1657" s="196" t="s">
        <v>2095</v>
      </c>
      <c r="B1657" s="62" t="s">
        <v>2085</v>
      </c>
      <c r="C1657" s="65" t="s">
        <v>958</v>
      </c>
      <c r="D1657" s="197" t="s">
        <v>2096</v>
      </c>
      <c r="E1657" s="198">
        <v>5</v>
      </c>
      <c r="F1657" s="199">
        <v>1.87</v>
      </c>
      <c r="G1657" s="22">
        <f t="shared" si="128"/>
        <v>1.7204000000000002</v>
      </c>
      <c r="H1657" s="23">
        <f t="shared" si="129"/>
        <v>1.4960000000000002</v>
      </c>
    </row>
    <row r="1658" spans="1:8">
      <c r="A1658" s="196">
        <v>1214</v>
      </c>
      <c r="B1658" s="62" t="s">
        <v>2085</v>
      </c>
      <c r="C1658" s="65" t="s">
        <v>958</v>
      </c>
      <c r="D1658" s="197" t="s">
        <v>2097</v>
      </c>
      <c r="E1658" s="198">
        <v>7.45</v>
      </c>
      <c r="F1658" s="199">
        <v>2.0299999999999998</v>
      </c>
      <c r="G1658" s="22">
        <f t="shared" si="128"/>
        <v>1.8675999999999999</v>
      </c>
      <c r="H1658" s="23">
        <f t="shared" si="129"/>
        <v>1.6239999999999999</v>
      </c>
    </row>
    <row r="1659" spans="1:8">
      <c r="A1659" s="196">
        <v>1215</v>
      </c>
      <c r="B1659" s="62" t="s">
        <v>2085</v>
      </c>
      <c r="C1659" s="65" t="s">
        <v>958</v>
      </c>
      <c r="D1659" s="197" t="s">
        <v>2098</v>
      </c>
      <c r="E1659" s="198">
        <v>7.6</v>
      </c>
      <c r="F1659" s="199">
        <v>2.2400000000000002</v>
      </c>
      <c r="G1659" s="22">
        <f t="shared" si="128"/>
        <v>2.0608000000000004</v>
      </c>
      <c r="H1659" s="23">
        <f t="shared" si="129"/>
        <v>1.7920000000000003</v>
      </c>
    </row>
    <row r="1660" spans="1:8">
      <c r="A1660" s="196">
        <v>1216</v>
      </c>
      <c r="B1660" s="62" t="s">
        <v>2085</v>
      </c>
      <c r="C1660" s="65" t="s">
        <v>2099</v>
      </c>
      <c r="D1660" s="228" t="s">
        <v>2100</v>
      </c>
      <c r="E1660" s="198">
        <v>7.25</v>
      </c>
      <c r="F1660" s="199">
        <v>2.67</v>
      </c>
      <c r="G1660" s="22">
        <f t="shared" si="128"/>
        <v>2.4563999999999999</v>
      </c>
      <c r="H1660" s="23">
        <f t="shared" si="129"/>
        <v>2.1360000000000001</v>
      </c>
    </row>
    <row r="1661" spans="1:8">
      <c r="A1661" s="196">
        <v>1217</v>
      </c>
      <c r="B1661" s="62" t="s">
        <v>2085</v>
      </c>
      <c r="C1661" s="65" t="s">
        <v>958</v>
      </c>
      <c r="D1661" s="123" t="s">
        <v>2101</v>
      </c>
      <c r="E1661" s="198">
        <v>8.65</v>
      </c>
      <c r="F1661" s="199">
        <v>2.57</v>
      </c>
      <c r="G1661" s="22">
        <f t="shared" si="128"/>
        <v>2.3643999999999998</v>
      </c>
      <c r="H1661" s="23">
        <f t="shared" si="129"/>
        <v>2.056</v>
      </c>
    </row>
    <row r="1662" spans="1:8">
      <c r="A1662" s="196">
        <v>1218</v>
      </c>
      <c r="B1662" s="62" t="s">
        <v>2085</v>
      </c>
      <c r="C1662" s="65" t="s">
        <v>958</v>
      </c>
      <c r="D1662" s="123" t="s">
        <v>2102</v>
      </c>
      <c r="E1662" s="198">
        <v>12.95</v>
      </c>
      <c r="F1662" s="199">
        <v>2.69</v>
      </c>
      <c r="G1662" s="22">
        <f t="shared" si="128"/>
        <v>2.4748000000000001</v>
      </c>
      <c r="H1662" s="23">
        <f t="shared" si="129"/>
        <v>2.1520000000000001</v>
      </c>
    </row>
    <row r="1663" spans="1:8">
      <c r="A1663" s="196"/>
      <c r="B1663" s="62"/>
      <c r="C1663" s="65"/>
      <c r="D1663" s="197"/>
      <c r="E1663" s="198"/>
      <c r="F1663" s="199"/>
      <c r="G1663" s="22" t="str">
        <f t="shared" si="128"/>
        <v xml:space="preserve"> </v>
      </c>
      <c r="H1663" s="23" t="str">
        <f t="shared" si="129"/>
        <v xml:space="preserve"> </v>
      </c>
    </row>
    <row r="1664" spans="1:8">
      <c r="A1664" s="196">
        <v>1301</v>
      </c>
      <c r="B1664" s="62" t="s">
        <v>2103</v>
      </c>
      <c r="C1664" s="65" t="s">
        <v>2104</v>
      </c>
      <c r="D1664" s="197"/>
      <c r="E1664" s="198">
        <v>16.8</v>
      </c>
      <c r="F1664" s="199">
        <v>11.28</v>
      </c>
      <c r="G1664" s="22">
        <f t="shared" si="128"/>
        <v>10.377599999999999</v>
      </c>
      <c r="H1664" s="23">
        <f t="shared" si="129"/>
        <v>9.0239999999999991</v>
      </c>
    </row>
    <row r="1665" spans="1:8">
      <c r="A1665" s="196">
        <v>1302</v>
      </c>
      <c r="B1665" s="62" t="s">
        <v>2105</v>
      </c>
      <c r="C1665" s="65" t="s">
        <v>1354</v>
      </c>
      <c r="D1665" s="197"/>
      <c r="E1665" s="198">
        <v>6.5</v>
      </c>
      <c r="F1665" s="199">
        <v>2.2400000000000002</v>
      </c>
      <c r="G1665" s="22">
        <f t="shared" si="128"/>
        <v>2.0608000000000004</v>
      </c>
      <c r="H1665" s="23">
        <f t="shared" si="129"/>
        <v>1.7920000000000003</v>
      </c>
    </row>
    <row r="1666" spans="1:8">
      <c r="A1666" s="196" t="s">
        <v>2144</v>
      </c>
      <c r="B1666" s="62" t="s">
        <v>2146</v>
      </c>
      <c r="C1666" s="65"/>
      <c r="D1666" s="197"/>
      <c r="E1666" s="198"/>
      <c r="F1666" s="199">
        <v>25</v>
      </c>
      <c r="G1666" s="22">
        <f>IF(ISBLANK(F1666)," ",F1666*$G$3)</f>
        <v>23</v>
      </c>
      <c r="H1666" s="23">
        <f>IF(ISBLANK(F1666)," ",F1666*$H$3)</f>
        <v>20</v>
      </c>
    </row>
    <row r="1667" spans="1:8">
      <c r="A1667" s="196" t="s">
        <v>2145</v>
      </c>
      <c r="B1667" s="62" t="s">
        <v>2147</v>
      </c>
      <c r="C1667" s="65"/>
      <c r="D1667" s="197"/>
      <c r="E1667" s="198"/>
      <c r="F1667" s="199">
        <v>4.75</v>
      </c>
      <c r="G1667" s="22">
        <f>IF(ISBLANK(F1667)," ",F1667*$G$3)</f>
        <v>4.37</v>
      </c>
      <c r="H1667" s="23">
        <f>IF(ISBLANK(F1667)," ",F1667*$H$3)</f>
        <v>3.8000000000000003</v>
      </c>
    </row>
    <row r="1668" spans="1:8">
      <c r="A1668" s="229">
        <v>1303</v>
      </c>
      <c r="B1668" s="86" t="s">
        <v>2106</v>
      </c>
      <c r="C1668" s="87" t="s">
        <v>2107</v>
      </c>
      <c r="D1668" s="230"/>
      <c r="E1668" s="231">
        <v>132</v>
      </c>
      <c r="F1668" s="199">
        <v>7.59</v>
      </c>
      <c r="G1668" s="22">
        <f t="shared" si="128"/>
        <v>6.9828000000000001</v>
      </c>
      <c r="H1668" s="23">
        <f t="shared" si="129"/>
        <v>6.0720000000000001</v>
      </c>
    </row>
    <row r="1669" spans="1:8">
      <c r="A1669" s="57"/>
      <c r="B1669" s="173"/>
      <c r="C1669" s="174"/>
      <c r="D1669" s="232"/>
      <c r="E1669" s="233"/>
      <c r="F1669" s="234"/>
      <c r="G1669" s="22" t="str">
        <f t="shared" si="128"/>
        <v xml:space="preserve"> </v>
      </c>
      <c r="H1669" s="23" t="str">
        <f t="shared" si="129"/>
        <v xml:space="preserve"> </v>
      </c>
    </row>
    <row r="1670" spans="1:8">
      <c r="A1670" s="205" t="s">
        <v>2108</v>
      </c>
      <c r="B1670" s="206"/>
      <c r="C1670" s="53"/>
      <c r="D1670" s="72"/>
      <c r="E1670" s="190"/>
      <c r="F1670" s="207"/>
      <c r="G1670" s="22" t="str">
        <f t="shared" si="128"/>
        <v xml:space="preserve"> </v>
      </c>
      <c r="H1670" s="23" t="str">
        <f t="shared" si="129"/>
        <v xml:space="preserve"> </v>
      </c>
    </row>
    <row r="1671" spans="1:8">
      <c r="A1671" s="208"/>
      <c r="B1671" s="98"/>
      <c r="C1671" s="99"/>
      <c r="D1671" s="209"/>
      <c r="E1671" s="210"/>
      <c r="F1671" s="211"/>
      <c r="G1671" s="22" t="str">
        <f t="shared" si="128"/>
        <v xml:space="preserve"> </v>
      </c>
      <c r="H1671" s="23" t="str">
        <f t="shared" si="129"/>
        <v xml:space="preserve"> </v>
      </c>
    </row>
    <row r="1672" spans="1:8">
      <c r="A1672" s="192">
        <v>1402</v>
      </c>
      <c r="B1672" s="103" t="s">
        <v>2109</v>
      </c>
      <c r="C1672" s="75"/>
      <c r="D1672" s="224"/>
      <c r="E1672" s="213">
        <v>23</v>
      </c>
      <c r="F1672" s="199">
        <v>11.08</v>
      </c>
      <c r="G1672" s="22">
        <f t="shared" ref="G1672:G1706" si="130">IF(ISBLANK(F1672)," ",F1672*$G$3)</f>
        <v>10.1936</v>
      </c>
      <c r="H1672" s="23">
        <f t="shared" ref="H1672:H1706" si="131">IF(ISBLANK(F1672)," ",F1672*$H$3)</f>
        <v>8.8640000000000008</v>
      </c>
    </row>
    <row r="1673" spans="1:8">
      <c r="A1673" s="196"/>
      <c r="B1673" s="62"/>
      <c r="C1673" s="65"/>
      <c r="D1673" s="197"/>
      <c r="E1673" s="198"/>
      <c r="F1673" s="199"/>
      <c r="G1673" s="22" t="str">
        <f t="shared" si="130"/>
        <v xml:space="preserve"> </v>
      </c>
      <c r="H1673" s="23" t="str">
        <f t="shared" si="131"/>
        <v xml:space="preserve"> </v>
      </c>
    </row>
    <row r="1674" spans="1:8">
      <c r="A1674" s="196">
        <v>1403</v>
      </c>
      <c r="B1674" s="62" t="s">
        <v>2110</v>
      </c>
      <c r="C1674" s="65" t="s">
        <v>507</v>
      </c>
      <c r="D1674" s="197"/>
      <c r="E1674" s="198">
        <v>4</v>
      </c>
      <c r="F1674" s="199">
        <v>3.1</v>
      </c>
      <c r="G1674" s="22">
        <f t="shared" si="130"/>
        <v>2.8520000000000003</v>
      </c>
      <c r="H1674" s="23">
        <f t="shared" si="131"/>
        <v>2.4800000000000004</v>
      </c>
    </row>
    <row r="1675" spans="1:8">
      <c r="A1675" s="196">
        <v>1404</v>
      </c>
      <c r="B1675" s="62" t="s">
        <v>2110</v>
      </c>
      <c r="C1675" s="65" t="s">
        <v>2111</v>
      </c>
      <c r="D1675" s="197"/>
      <c r="E1675" s="198">
        <v>13.5</v>
      </c>
      <c r="F1675" s="199">
        <v>4.49</v>
      </c>
      <c r="G1675" s="22">
        <f t="shared" si="130"/>
        <v>4.1308000000000007</v>
      </c>
      <c r="H1675" s="23">
        <f t="shared" si="131"/>
        <v>3.5920000000000005</v>
      </c>
    </row>
    <row r="1676" spans="1:8">
      <c r="A1676" s="196">
        <v>1405</v>
      </c>
      <c r="B1676" s="62" t="s">
        <v>2110</v>
      </c>
      <c r="C1676" s="65" t="s">
        <v>505</v>
      </c>
      <c r="D1676" s="197"/>
      <c r="E1676" s="198">
        <v>29.7</v>
      </c>
      <c r="F1676" s="199">
        <v>9.15</v>
      </c>
      <c r="G1676" s="22">
        <f t="shared" si="130"/>
        <v>8.418000000000001</v>
      </c>
      <c r="H1676" s="23">
        <f t="shared" si="131"/>
        <v>7.32</v>
      </c>
    </row>
    <row r="1677" spans="1:8">
      <c r="A1677" s="196">
        <v>1406</v>
      </c>
      <c r="B1677" s="62" t="s">
        <v>2112</v>
      </c>
      <c r="C1677" s="65"/>
      <c r="D1677" s="197"/>
      <c r="E1677" s="198">
        <v>14.2</v>
      </c>
      <c r="F1677" s="199">
        <v>5.97</v>
      </c>
      <c r="G1677" s="22">
        <f t="shared" si="130"/>
        <v>5.4923999999999999</v>
      </c>
      <c r="H1677" s="23">
        <f t="shared" si="131"/>
        <v>4.7759999999999998</v>
      </c>
    </row>
    <row r="1678" spans="1:8">
      <c r="A1678" s="214"/>
      <c r="B1678" s="67"/>
      <c r="C1678" s="68"/>
      <c r="D1678" s="202"/>
      <c r="E1678" s="203"/>
      <c r="F1678" s="204"/>
      <c r="G1678" s="22" t="str">
        <f t="shared" si="130"/>
        <v xml:space="preserve"> </v>
      </c>
      <c r="H1678" s="23" t="str">
        <f t="shared" si="131"/>
        <v xml:space="preserve"> </v>
      </c>
    </row>
    <row r="1679" spans="1:8">
      <c r="A1679" s="205" t="s">
        <v>2113</v>
      </c>
      <c r="B1679" s="206"/>
      <c r="C1679" s="117"/>
      <c r="D1679" s="118"/>
      <c r="E1679" s="235"/>
      <c r="F1679" s="236"/>
      <c r="G1679" s="22" t="str">
        <f t="shared" si="130"/>
        <v xml:space="preserve"> </v>
      </c>
      <c r="H1679" s="23" t="str">
        <f t="shared" si="131"/>
        <v xml:space="preserve"> </v>
      </c>
    </row>
    <row r="1680" spans="1:8">
      <c r="A1680" s="208"/>
      <c r="B1680" s="98"/>
      <c r="C1680" s="237"/>
      <c r="D1680" s="238"/>
      <c r="E1680" s="239"/>
      <c r="F1680" s="240"/>
      <c r="G1680" s="22" t="str">
        <f t="shared" si="130"/>
        <v xml:space="preserve"> </v>
      </c>
      <c r="H1680" s="23" t="str">
        <f t="shared" si="131"/>
        <v xml:space="preserve"> </v>
      </c>
    </row>
    <row r="1681" spans="1:8">
      <c r="A1681" s="200" t="s">
        <v>2114</v>
      </c>
      <c r="B1681" s="4" t="s">
        <v>2115</v>
      </c>
      <c r="C1681" s="58"/>
      <c r="D1681" s="32"/>
      <c r="E1681" s="194">
        <v>11500</v>
      </c>
      <c r="F1681" s="199">
        <v>1619.99</v>
      </c>
      <c r="G1681" s="22">
        <f t="shared" si="130"/>
        <v>1490.3908000000001</v>
      </c>
      <c r="H1681" s="23">
        <f t="shared" si="131"/>
        <v>1295.9920000000002</v>
      </c>
    </row>
    <row r="1682" spans="1:8">
      <c r="A1682" s="196" t="s">
        <v>2116</v>
      </c>
      <c r="B1682" s="62" t="s">
        <v>2117</v>
      </c>
      <c r="C1682" s="105"/>
      <c r="D1682" s="241"/>
      <c r="E1682" s="198">
        <v>24500</v>
      </c>
      <c r="F1682" s="199">
        <v>3666.99</v>
      </c>
      <c r="G1682" s="22">
        <f t="shared" si="130"/>
        <v>3373.6307999999999</v>
      </c>
      <c r="H1682" s="23">
        <f t="shared" si="131"/>
        <v>2933.5920000000001</v>
      </c>
    </row>
    <row r="1683" spans="1:8">
      <c r="A1683" s="214"/>
      <c r="B1683" s="67"/>
      <c r="C1683" s="68"/>
      <c r="D1683" s="202"/>
      <c r="E1683" s="203"/>
      <c r="F1683" s="204"/>
      <c r="G1683" s="22" t="str">
        <f t="shared" si="130"/>
        <v xml:space="preserve"> </v>
      </c>
      <c r="H1683" s="23" t="str">
        <f t="shared" si="131"/>
        <v xml:space="preserve"> </v>
      </c>
    </row>
    <row r="1684" spans="1:8">
      <c r="A1684" s="20" t="s">
        <v>2118</v>
      </c>
      <c r="B1684" s="134"/>
      <c r="C1684" s="53"/>
      <c r="D1684" s="72"/>
      <c r="E1684" s="190"/>
      <c r="F1684" s="207"/>
      <c r="G1684" s="22" t="str">
        <f t="shared" si="130"/>
        <v xml:space="preserve"> </v>
      </c>
      <c r="H1684" s="23" t="str">
        <f t="shared" si="131"/>
        <v xml:space="preserve"> </v>
      </c>
    </row>
    <row r="1685" spans="1:8">
      <c r="A1685" s="192"/>
      <c r="B1685" s="103"/>
      <c r="C1685" s="237"/>
      <c r="D1685" s="224"/>
      <c r="E1685" s="213"/>
      <c r="F1685" s="217"/>
      <c r="G1685" s="22" t="str">
        <f t="shared" si="130"/>
        <v xml:space="preserve"> </v>
      </c>
      <c r="H1685" s="23" t="str">
        <f t="shared" si="131"/>
        <v xml:space="preserve"> </v>
      </c>
    </row>
    <row r="1686" spans="1:8">
      <c r="A1686" s="196" t="s">
        <v>2143</v>
      </c>
      <c r="B1686" s="62" t="s">
        <v>2119</v>
      </c>
      <c r="C1686" s="242" t="s">
        <v>2120</v>
      </c>
      <c r="D1686" s="243"/>
      <c r="E1686" s="198">
        <v>6500</v>
      </c>
      <c r="F1686" s="199">
        <v>375</v>
      </c>
      <c r="G1686" s="22">
        <f t="shared" si="130"/>
        <v>345</v>
      </c>
      <c r="H1686" s="23">
        <f t="shared" si="131"/>
        <v>300</v>
      </c>
    </row>
    <row r="1687" spans="1:8">
      <c r="A1687" s="196">
        <v>1410</v>
      </c>
      <c r="B1687" s="62" t="s">
        <v>2121</v>
      </c>
      <c r="C1687" s="242" t="s">
        <v>2122</v>
      </c>
      <c r="D1687" s="243"/>
      <c r="E1687" s="198">
        <v>23500</v>
      </c>
      <c r="F1687" s="199">
        <v>856</v>
      </c>
      <c r="G1687" s="22">
        <f t="shared" si="130"/>
        <v>787.52</v>
      </c>
      <c r="H1687" s="23">
        <f t="shared" si="131"/>
        <v>684.80000000000007</v>
      </c>
    </row>
    <row r="1688" spans="1:8">
      <c r="A1688" s="214"/>
      <c r="B1688" s="67"/>
      <c r="C1688" s="68"/>
      <c r="D1688" s="202"/>
      <c r="E1688" s="203"/>
      <c r="F1688" s="204"/>
      <c r="G1688" s="22" t="str">
        <f t="shared" si="130"/>
        <v xml:space="preserve"> </v>
      </c>
      <c r="H1688" s="23" t="str">
        <f t="shared" si="131"/>
        <v xml:space="preserve"> </v>
      </c>
    </row>
    <row r="1689" spans="1:8">
      <c r="A1689" s="20" t="s">
        <v>2123</v>
      </c>
      <c r="B1689" s="134"/>
      <c r="C1689" s="53"/>
      <c r="D1689" s="72"/>
      <c r="E1689" s="190"/>
      <c r="F1689" s="207"/>
      <c r="G1689" s="22" t="str">
        <f t="shared" si="130"/>
        <v xml:space="preserve"> </v>
      </c>
      <c r="H1689" s="23" t="str">
        <f t="shared" si="131"/>
        <v xml:space="preserve"> </v>
      </c>
    </row>
    <row r="1690" spans="1:8">
      <c r="A1690" s="192"/>
      <c r="B1690" s="103"/>
      <c r="C1690" s="75"/>
      <c r="D1690" s="224"/>
      <c r="E1690" s="213"/>
      <c r="F1690" s="217"/>
      <c r="G1690" s="22" t="str">
        <f t="shared" si="130"/>
        <v xml:space="preserve"> </v>
      </c>
      <c r="H1690" s="23" t="str">
        <f t="shared" si="131"/>
        <v xml:space="preserve"> </v>
      </c>
    </row>
    <row r="1691" spans="1:8">
      <c r="A1691" s="196">
        <v>1501</v>
      </c>
      <c r="B1691" s="62" t="s">
        <v>2124</v>
      </c>
      <c r="C1691" s="65" t="s">
        <v>2125</v>
      </c>
      <c r="D1691" s="197"/>
      <c r="E1691" s="198">
        <v>3.1</v>
      </c>
      <c r="F1691" s="199">
        <v>2.63</v>
      </c>
      <c r="G1691" s="22">
        <f t="shared" si="130"/>
        <v>2.4196</v>
      </c>
      <c r="H1691" s="23">
        <f t="shared" si="131"/>
        <v>2.1040000000000001</v>
      </c>
    </row>
    <row r="1692" spans="1:8">
      <c r="A1692" s="196">
        <v>1502</v>
      </c>
      <c r="B1692" s="62" t="s">
        <v>2126</v>
      </c>
      <c r="C1692" s="65" t="s">
        <v>2127</v>
      </c>
      <c r="D1692" s="197"/>
      <c r="E1692" s="198">
        <v>5.8</v>
      </c>
      <c r="F1692" s="199">
        <v>3.47</v>
      </c>
      <c r="G1692" s="22">
        <f t="shared" si="130"/>
        <v>3.1924000000000001</v>
      </c>
      <c r="H1692" s="23">
        <f t="shared" si="131"/>
        <v>2.7760000000000002</v>
      </c>
    </row>
    <row r="1693" spans="1:8">
      <c r="A1693" s="196">
        <v>1503</v>
      </c>
      <c r="B1693" s="62" t="s">
        <v>2128</v>
      </c>
      <c r="C1693" s="65" t="s">
        <v>2129</v>
      </c>
      <c r="D1693" s="197"/>
      <c r="E1693" s="198">
        <v>12</v>
      </c>
      <c r="F1693" s="199">
        <v>16.7</v>
      </c>
      <c r="G1693" s="22">
        <f t="shared" si="130"/>
        <v>15.364000000000001</v>
      </c>
      <c r="H1693" s="23">
        <f t="shared" si="131"/>
        <v>13.36</v>
      </c>
    </row>
    <row r="1694" spans="1:8">
      <c r="A1694" s="196">
        <v>1504</v>
      </c>
      <c r="B1694" s="62" t="s">
        <v>2130</v>
      </c>
      <c r="C1694" s="65"/>
      <c r="D1694" s="197"/>
      <c r="E1694" s="198">
        <v>67.5</v>
      </c>
      <c r="F1694" s="199">
        <v>9.06</v>
      </c>
      <c r="G1694" s="22">
        <f t="shared" si="130"/>
        <v>8.3352000000000004</v>
      </c>
      <c r="H1694" s="23">
        <f t="shared" si="131"/>
        <v>7.2480000000000011</v>
      </c>
    </row>
    <row r="1695" spans="1:8">
      <c r="A1695" s="196">
        <v>1505</v>
      </c>
      <c r="B1695" s="62" t="s">
        <v>2131</v>
      </c>
      <c r="C1695" s="65" t="s">
        <v>2129</v>
      </c>
      <c r="D1695" s="197"/>
      <c r="E1695" s="198">
        <v>11</v>
      </c>
      <c r="F1695" s="199">
        <v>11.21</v>
      </c>
      <c r="G1695" s="22">
        <f t="shared" si="130"/>
        <v>10.313200000000002</v>
      </c>
      <c r="H1695" s="23">
        <f t="shared" si="131"/>
        <v>8.9680000000000017</v>
      </c>
    </row>
    <row r="1696" spans="1:8">
      <c r="A1696" s="196">
        <v>1506</v>
      </c>
      <c r="B1696" s="62" t="s">
        <v>2132</v>
      </c>
      <c r="C1696" s="65"/>
      <c r="D1696" s="197"/>
      <c r="E1696" s="198">
        <v>76</v>
      </c>
      <c r="F1696" s="199">
        <v>10.61</v>
      </c>
      <c r="G1696" s="22">
        <f t="shared" si="130"/>
        <v>9.7612000000000005</v>
      </c>
      <c r="H1696" s="23">
        <f t="shared" si="131"/>
        <v>8.4879999999999995</v>
      </c>
    </row>
    <row r="1697" spans="1:8">
      <c r="A1697" s="214"/>
      <c r="B1697" s="67"/>
      <c r="C1697" s="68"/>
      <c r="D1697" s="202"/>
      <c r="E1697" s="203"/>
      <c r="F1697" s="204"/>
      <c r="G1697" s="22" t="str">
        <f t="shared" si="130"/>
        <v xml:space="preserve"> </v>
      </c>
      <c r="H1697" s="23" t="str">
        <f t="shared" si="131"/>
        <v xml:space="preserve"> </v>
      </c>
    </row>
    <row r="1698" spans="1:8">
      <c r="A1698" s="20" t="s">
        <v>2133</v>
      </c>
      <c r="B1698" s="134"/>
      <c r="C1698" s="117"/>
      <c r="D1698" s="118"/>
      <c r="E1698" s="235"/>
      <c r="F1698" s="236"/>
      <c r="G1698" s="22" t="str">
        <f t="shared" si="130"/>
        <v xml:space="preserve"> </v>
      </c>
      <c r="H1698" s="23" t="str">
        <f t="shared" si="131"/>
        <v xml:space="preserve"> </v>
      </c>
    </row>
    <row r="1699" spans="1:8">
      <c r="A1699" s="192"/>
      <c r="B1699" s="103"/>
      <c r="C1699" s="75"/>
      <c r="D1699" s="224"/>
      <c r="E1699" s="213"/>
      <c r="F1699" s="217"/>
      <c r="G1699" s="22" t="str">
        <f t="shared" si="130"/>
        <v xml:space="preserve"> </v>
      </c>
      <c r="H1699" s="23" t="str">
        <f t="shared" si="131"/>
        <v xml:space="preserve"> </v>
      </c>
    </row>
    <row r="1700" spans="1:8">
      <c r="A1700" s="196" t="s">
        <v>2139</v>
      </c>
      <c r="B1700" s="62" t="s">
        <v>2140</v>
      </c>
      <c r="C1700" s="65"/>
      <c r="D1700" s="197"/>
      <c r="E1700" s="198">
        <v>950</v>
      </c>
      <c r="F1700" s="199">
        <v>90</v>
      </c>
      <c r="G1700" s="22">
        <f>IF(ISBLANK(F1700)," ",F1700*$G$3)</f>
        <v>82.8</v>
      </c>
      <c r="H1700" s="23">
        <f>IF(ISBLANK(F1700)," ",F1700*$H$3)</f>
        <v>72</v>
      </c>
    </row>
    <row r="1701" spans="1:8">
      <c r="A1701" s="196">
        <v>1670</v>
      </c>
      <c r="B1701" s="62" t="s">
        <v>2134</v>
      </c>
      <c r="C1701" s="65"/>
      <c r="D1701" s="197"/>
      <c r="E1701" s="198">
        <v>2900</v>
      </c>
      <c r="F1701" s="199">
        <v>517</v>
      </c>
      <c r="G1701" s="22">
        <f t="shared" si="130"/>
        <v>475.64000000000004</v>
      </c>
      <c r="H1701" s="23">
        <f t="shared" si="131"/>
        <v>413.6</v>
      </c>
    </row>
    <row r="1702" spans="1:8">
      <c r="A1702" s="214"/>
      <c r="B1702" s="67"/>
      <c r="C1702" s="68"/>
      <c r="D1702" s="202"/>
      <c r="E1702" s="203"/>
      <c r="F1702" s="204"/>
      <c r="G1702" s="22" t="str">
        <f t="shared" si="130"/>
        <v xml:space="preserve"> </v>
      </c>
      <c r="H1702" s="23" t="str">
        <f t="shared" si="131"/>
        <v xml:space="preserve"> </v>
      </c>
    </row>
    <row r="1703" spans="1:8">
      <c r="A1703" s="20" t="s">
        <v>2135</v>
      </c>
      <c r="B1703" s="134"/>
      <c r="C1703" s="53"/>
      <c r="D1703" s="72"/>
      <c r="E1703" s="190"/>
      <c r="F1703" s="207"/>
      <c r="G1703" s="22" t="str">
        <f t="shared" si="130"/>
        <v xml:space="preserve"> </v>
      </c>
      <c r="H1703" s="23" t="str">
        <f t="shared" si="131"/>
        <v xml:space="preserve"> </v>
      </c>
    </row>
    <row r="1704" spans="1:8">
      <c r="A1704" s="192"/>
      <c r="B1704" s="103"/>
      <c r="C1704" s="75"/>
      <c r="D1704" s="224"/>
      <c r="E1704" s="213"/>
      <c r="F1704" s="217"/>
      <c r="G1704" s="22" t="str">
        <f t="shared" si="130"/>
        <v xml:space="preserve"> </v>
      </c>
      <c r="H1704" s="23" t="str">
        <f t="shared" si="131"/>
        <v xml:space="preserve"> </v>
      </c>
    </row>
    <row r="1705" spans="1:8">
      <c r="A1705" s="196">
        <v>1701</v>
      </c>
      <c r="B1705" s="62" t="s">
        <v>2136</v>
      </c>
      <c r="C1705" s="65" t="s">
        <v>2137</v>
      </c>
      <c r="D1705" s="197"/>
      <c r="E1705" s="198">
        <v>614</v>
      </c>
      <c r="F1705" s="199">
        <v>109.91</v>
      </c>
      <c r="G1705" s="22">
        <f t="shared" si="130"/>
        <v>101.1172</v>
      </c>
      <c r="H1705" s="23">
        <f t="shared" si="131"/>
        <v>87.927999999999997</v>
      </c>
    </row>
    <row r="1706" spans="1:8">
      <c r="A1706" s="229">
        <v>1702</v>
      </c>
      <c r="B1706" s="86" t="s">
        <v>2138</v>
      </c>
      <c r="C1706" s="87" t="s">
        <v>2137</v>
      </c>
      <c r="D1706" s="230"/>
      <c r="E1706" s="231">
        <v>400</v>
      </c>
      <c r="F1706" s="223">
        <v>59.29</v>
      </c>
      <c r="G1706" s="22">
        <f t="shared" si="130"/>
        <v>54.546800000000005</v>
      </c>
      <c r="H1706" s="23">
        <f t="shared" si="131"/>
        <v>47.432000000000002</v>
      </c>
    </row>
  </sheetData>
  <dataConsolidate/>
  <phoneticPr fontId="8" type="noConversion"/>
  <printOptions horizontalCentered="1"/>
  <pageMargins left="0.7" right="0.7" top="0.75" bottom="0.75" header="0.3" footer="0.3"/>
  <pageSetup paperSize="9" fitToHeight="6" orientation="portrait" horizontalDpi="300" verticalDpi="300" r:id="rId1"/>
  <headerFooter alignWithMargins="0">
    <oddHeader>&amp;C&amp;"Arial,Bold"&amp;16GWORLD REPLICA MECCANO PARTS CATALOGUE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63AEE-1E96-4F65-AFA5-188BB6E0D280}">
  <dimension ref="A1:Q1193"/>
  <sheetViews>
    <sheetView tabSelected="1" zoomScaleNormal="100" workbookViewId="0">
      <pane ySplit="1" topLeftCell="A651" activePane="bottomLeft" state="frozen"/>
      <selection pane="bottomLeft" activeCell="G688" sqref="G688"/>
    </sheetView>
  </sheetViews>
  <sheetFormatPr defaultRowHeight="15.75"/>
  <cols>
    <col min="1" max="1" width="10.375" style="245" customWidth="1"/>
    <col min="2" max="2" width="21.125" style="245" bestFit="1" customWidth="1"/>
    <col min="3" max="3" width="17.375" style="245" customWidth="1"/>
    <col min="4" max="4" width="12.75" style="245" customWidth="1"/>
    <col min="5" max="6" width="26.625" style="245" customWidth="1"/>
    <col min="7" max="7" width="29" style="245" bestFit="1" customWidth="1"/>
    <col min="8" max="8" width="32.375" style="245" bestFit="1" customWidth="1"/>
    <col min="9" max="9" width="11.125" style="245" bestFit="1" customWidth="1"/>
    <col min="10" max="10" width="8.875" style="245" bestFit="1" customWidth="1"/>
    <col min="11" max="12" width="8.75" style="245" bestFit="1" customWidth="1"/>
    <col min="13" max="13" width="45" style="245" bestFit="1" customWidth="1"/>
    <col min="14" max="14" width="14" style="245" bestFit="1" customWidth="1"/>
    <col min="17" max="17" width="13.875" customWidth="1"/>
  </cols>
  <sheetData>
    <row r="1" spans="1:17" s="248" customFormat="1">
      <c r="A1" s="247" t="s">
        <v>2148</v>
      </c>
      <c r="B1" s="247" t="s">
        <v>2149</v>
      </c>
      <c r="C1" s="247" t="s">
        <v>2150</v>
      </c>
      <c r="D1" s="247" t="s">
        <v>2151</v>
      </c>
      <c r="E1" s="247" t="s">
        <v>2152</v>
      </c>
      <c r="F1" s="247"/>
      <c r="G1" s="247" t="s">
        <v>2535</v>
      </c>
      <c r="H1" s="247" t="s">
        <v>15</v>
      </c>
      <c r="I1" s="247" t="s">
        <v>2186</v>
      </c>
      <c r="J1" s="247" t="s">
        <v>2153</v>
      </c>
      <c r="K1" s="247" t="s">
        <v>2154</v>
      </c>
      <c r="L1" s="247" t="s">
        <v>2155</v>
      </c>
      <c r="M1" s="247" t="s">
        <v>2156</v>
      </c>
      <c r="N1" s="247" t="s">
        <v>2157</v>
      </c>
    </row>
    <row r="2" spans="1:17">
      <c r="J2" s="245">
        <v>1</v>
      </c>
      <c r="K2" s="245">
        <v>0.87</v>
      </c>
      <c r="L2" s="245">
        <v>0.76</v>
      </c>
    </row>
    <row r="3" spans="1:17">
      <c r="A3" s="245" t="s">
        <v>2158</v>
      </c>
      <c r="B3" s="245" t="s">
        <v>2159</v>
      </c>
      <c r="C3" s="245" t="str">
        <f t="shared" ref="C3:C15" si="0">$Q$5</f>
        <v>Strips &amp; Perforated Components</v>
      </c>
      <c r="D3" s="246" t="str">
        <f>AllData!A6</f>
        <v>1</v>
      </c>
      <c r="E3" s="245" t="str">
        <f>AllData!B6</f>
        <v>Perforated Strip</v>
      </c>
      <c r="G3" s="245" t="str">
        <f>AllData!C6</f>
        <v>Length - 12 1/2''</v>
      </c>
      <c r="H3" s="245" t="str">
        <f>AllData!D6</f>
        <v>25 Holes</v>
      </c>
      <c r="I3" s="245">
        <f>AllData!E6</f>
        <v>25.5</v>
      </c>
      <c r="J3" s="245">
        <f>AllData!F6</f>
        <v>2.44</v>
      </c>
      <c r="K3" s="245">
        <f>ROUND(J3*$K$2,2)</f>
        <v>2.12</v>
      </c>
      <c r="L3" s="245">
        <f>ROUND(J3*$L$2,2)</f>
        <v>1.85</v>
      </c>
      <c r="M3" s="245" t="str">
        <f t="shared" ref="M3:M12" si="1">_xlfn.TEXTJOIN(" , ",TRUE,$Q$42,$Q$43,$Q$44,$Q$45)</f>
        <v>Nickel plate , Green , Blue , Zinc plate</v>
      </c>
      <c r="Q3" t="s">
        <v>2304</v>
      </c>
    </row>
    <row r="4" spans="1:17">
      <c r="A4" s="245" t="s">
        <v>2160</v>
      </c>
      <c r="B4" s="245" t="s">
        <v>2159</v>
      </c>
      <c r="C4" s="245" t="str">
        <f t="shared" si="0"/>
        <v>Strips &amp; Perforated Components</v>
      </c>
      <c r="D4" s="246" t="str">
        <f>AllData!A7</f>
        <v>1a</v>
      </c>
      <c r="E4" s="245" t="str">
        <f>AllData!B7</f>
        <v>Perforated Strip</v>
      </c>
      <c r="G4" s="245" t="str">
        <f>AllData!C7</f>
        <v>Length - 9 1/2''</v>
      </c>
      <c r="H4" s="245" t="str">
        <f>AllData!D7</f>
        <v>19 Holes</v>
      </c>
      <c r="I4" s="245">
        <f>AllData!E7</f>
        <v>19.3</v>
      </c>
      <c r="J4" s="245">
        <f>AllData!F7</f>
        <v>2.25</v>
      </c>
      <c r="K4" s="245">
        <f t="shared" ref="K4:K67" si="2">ROUND(J4*$K$2,2)</f>
        <v>1.96</v>
      </c>
      <c r="L4" s="245">
        <f t="shared" ref="L4:L67" si="3">ROUND(J4*$L$2,2)</f>
        <v>1.71</v>
      </c>
      <c r="M4" s="245" t="str">
        <f t="shared" si="1"/>
        <v>Nickel plate , Green , Blue , Zinc plate</v>
      </c>
    </row>
    <row r="5" spans="1:17">
      <c r="A5" s="245" t="s">
        <v>2161</v>
      </c>
      <c r="B5" s="245" t="s">
        <v>2159</v>
      </c>
      <c r="C5" s="245" t="str">
        <f t="shared" si="0"/>
        <v>Strips &amp; Perforated Components</v>
      </c>
      <c r="D5" s="246" t="str">
        <f>AllData!A8</f>
        <v>1b</v>
      </c>
      <c r="E5" s="245" t="str">
        <f>AllData!B8</f>
        <v>Perforated Strip</v>
      </c>
      <c r="G5" s="245" t="str">
        <f>AllData!C8</f>
        <v>Length - 7 1/2''</v>
      </c>
      <c r="H5" s="245" t="str">
        <f>AllData!D8</f>
        <v>15 Holes</v>
      </c>
      <c r="I5" s="245">
        <f>AllData!E8</f>
        <v>15.1</v>
      </c>
      <c r="J5" s="245">
        <f>AllData!F8</f>
        <v>2.0699999999999998</v>
      </c>
      <c r="K5" s="245">
        <f t="shared" si="2"/>
        <v>1.8</v>
      </c>
      <c r="L5" s="245">
        <f t="shared" si="3"/>
        <v>1.57</v>
      </c>
      <c r="M5" s="245" t="str">
        <f t="shared" si="1"/>
        <v>Nickel plate , Green , Blue , Zinc plate</v>
      </c>
      <c r="Q5" s="251" t="s">
        <v>2299</v>
      </c>
    </row>
    <row r="6" spans="1:17">
      <c r="A6" s="245" t="s">
        <v>2162</v>
      </c>
      <c r="B6" s="245" t="s">
        <v>2159</v>
      </c>
      <c r="C6" s="245" t="str">
        <f t="shared" si="0"/>
        <v>Strips &amp; Perforated Components</v>
      </c>
      <c r="D6" s="246" t="str">
        <f>AllData!A9</f>
        <v>2</v>
      </c>
      <c r="E6" s="245" t="str">
        <f>AllData!B9</f>
        <v>Perforated Strip</v>
      </c>
      <c r="G6" s="245" t="str">
        <f>AllData!C9</f>
        <v>Length - 5 1/2''</v>
      </c>
      <c r="H6" s="245" t="str">
        <f>AllData!D9</f>
        <v>11 Holes</v>
      </c>
      <c r="I6" s="245">
        <f>AllData!E9</f>
        <v>10.7</v>
      </c>
      <c r="J6" s="245">
        <f>AllData!F9</f>
        <v>1.34</v>
      </c>
      <c r="K6" s="245">
        <f t="shared" si="2"/>
        <v>1.17</v>
      </c>
      <c r="L6" s="245">
        <f t="shared" si="3"/>
        <v>1.02</v>
      </c>
      <c r="M6" s="245" t="str">
        <f t="shared" si="1"/>
        <v>Nickel plate , Green , Blue , Zinc plate</v>
      </c>
      <c r="Q6" s="251" t="s">
        <v>2300</v>
      </c>
    </row>
    <row r="7" spans="1:17">
      <c r="A7" s="245" t="s">
        <v>2163</v>
      </c>
      <c r="B7" s="245" t="s">
        <v>2159</v>
      </c>
      <c r="C7" s="245" t="str">
        <f t="shared" si="0"/>
        <v>Strips &amp; Perforated Components</v>
      </c>
      <c r="D7" s="246" t="str">
        <f>AllData!A10</f>
        <v>2a</v>
      </c>
      <c r="E7" s="245" t="str">
        <f>AllData!B10</f>
        <v>Perforated Strip</v>
      </c>
      <c r="G7" s="245" t="str">
        <f>AllData!C10</f>
        <v>Length - 4 1/2''</v>
      </c>
      <c r="H7" s="245" t="str">
        <f>AllData!D10</f>
        <v>9 Holes</v>
      </c>
      <c r="I7" s="245">
        <f>AllData!E10</f>
        <v>8.6999999999999993</v>
      </c>
      <c r="J7" s="245">
        <f>AllData!F10</f>
        <v>1.18</v>
      </c>
      <c r="K7" s="245">
        <f t="shared" si="2"/>
        <v>1.03</v>
      </c>
      <c r="L7" s="245">
        <f t="shared" si="3"/>
        <v>0.9</v>
      </c>
      <c r="M7" s="245" t="str">
        <f t="shared" si="1"/>
        <v>Nickel plate , Green , Blue , Zinc plate</v>
      </c>
      <c r="Q7" s="251" t="s">
        <v>2301</v>
      </c>
    </row>
    <row r="8" spans="1:17">
      <c r="A8" s="245" t="s">
        <v>2164</v>
      </c>
      <c r="B8" s="245" t="s">
        <v>2159</v>
      </c>
      <c r="C8" s="245" t="str">
        <f t="shared" si="0"/>
        <v>Strips &amp; Perforated Components</v>
      </c>
      <c r="D8" s="246" t="str">
        <f>AllData!A11</f>
        <v>3</v>
      </c>
      <c r="E8" s="245" t="str">
        <f>AllData!B11</f>
        <v>Perforated Strip</v>
      </c>
      <c r="G8" s="245" t="str">
        <f>AllData!C11</f>
        <v>Length - 3 1/2''</v>
      </c>
      <c r="H8" s="245" t="str">
        <f>AllData!D11</f>
        <v>7 Holes</v>
      </c>
      <c r="I8" s="245">
        <f>AllData!E11</f>
        <v>6.9</v>
      </c>
      <c r="J8" s="245">
        <f>AllData!F11</f>
        <v>1.0900000000000001</v>
      </c>
      <c r="K8" s="245">
        <f t="shared" si="2"/>
        <v>0.95</v>
      </c>
      <c r="L8" s="245">
        <f t="shared" si="3"/>
        <v>0.83</v>
      </c>
      <c r="M8" s="245" t="str">
        <f t="shared" si="1"/>
        <v>Nickel plate , Green , Blue , Zinc plate</v>
      </c>
      <c r="Q8" s="251" t="s">
        <v>2302</v>
      </c>
    </row>
    <row r="9" spans="1:17">
      <c r="A9" s="245" t="s">
        <v>2165</v>
      </c>
      <c r="B9" s="245" t="s">
        <v>2159</v>
      </c>
      <c r="C9" s="245" t="str">
        <f t="shared" si="0"/>
        <v>Strips &amp; Perforated Components</v>
      </c>
      <c r="D9" s="246" t="str">
        <f>AllData!A12</f>
        <v>4</v>
      </c>
      <c r="E9" s="245" t="str">
        <f>AllData!B12</f>
        <v>Perforated Strip</v>
      </c>
      <c r="G9" s="245" t="str">
        <f>AllData!C12</f>
        <v>Length - 3''</v>
      </c>
      <c r="H9" s="245" t="str">
        <f>AllData!D12</f>
        <v>6 Holes</v>
      </c>
      <c r="I9" s="245">
        <f>AllData!E12</f>
        <v>5.8</v>
      </c>
      <c r="J9" s="245">
        <f>AllData!F12</f>
        <v>0.88</v>
      </c>
      <c r="K9" s="245">
        <f t="shared" si="2"/>
        <v>0.77</v>
      </c>
      <c r="L9" s="245">
        <f t="shared" si="3"/>
        <v>0.67</v>
      </c>
      <c r="M9" s="245" t="str">
        <f t="shared" si="1"/>
        <v>Nickel plate , Green , Blue , Zinc plate</v>
      </c>
      <c r="Q9" s="251" t="s">
        <v>2303</v>
      </c>
    </row>
    <row r="10" spans="1:17">
      <c r="A10" s="245" t="s">
        <v>2166</v>
      </c>
      <c r="B10" s="245" t="s">
        <v>2159</v>
      </c>
      <c r="C10" s="245" t="str">
        <f t="shared" si="0"/>
        <v>Strips &amp; Perforated Components</v>
      </c>
      <c r="D10" s="246" t="str">
        <f>AllData!A13</f>
        <v>5</v>
      </c>
      <c r="E10" s="245" t="str">
        <f>AllData!B13</f>
        <v>Perforated Strip</v>
      </c>
      <c r="G10" s="245" t="str">
        <f>AllData!C13</f>
        <v>Length - 2 1/2''</v>
      </c>
      <c r="H10" s="245" t="str">
        <f>AllData!D13</f>
        <v>5 Holes</v>
      </c>
      <c r="I10" s="245">
        <f>AllData!E13</f>
        <v>4.9000000000000004</v>
      </c>
      <c r="J10" s="245">
        <f>AllData!F13</f>
        <v>0.87</v>
      </c>
      <c r="K10" s="245">
        <f t="shared" si="2"/>
        <v>0.76</v>
      </c>
      <c r="L10" s="245">
        <f t="shared" si="3"/>
        <v>0.66</v>
      </c>
      <c r="M10" s="245" t="str">
        <f t="shared" si="1"/>
        <v>Nickel plate , Green , Blue , Zinc plate</v>
      </c>
      <c r="Q10" s="249" t="s">
        <v>2305</v>
      </c>
    </row>
    <row r="11" spans="1:17">
      <c r="A11" s="245" t="s">
        <v>2167</v>
      </c>
      <c r="B11" s="245" t="s">
        <v>2159</v>
      </c>
      <c r="C11" s="245" t="str">
        <f t="shared" si="0"/>
        <v>Strips &amp; Perforated Components</v>
      </c>
      <c r="D11" s="246" t="str">
        <f>AllData!A14</f>
        <v>6/6N</v>
      </c>
      <c r="E11" s="245" t="str">
        <f>AllData!B14</f>
        <v>Perforated Strip</v>
      </c>
      <c r="G11" s="245" t="str">
        <f>AllData!C14</f>
        <v>Length - 2''</v>
      </c>
      <c r="H11" s="245" t="str">
        <f>AllData!D14</f>
        <v>4[+1] / 4 Holes</v>
      </c>
      <c r="I11" s="245">
        <f>AllData!E14</f>
        <v>3.8</v>
      </c>
      <c r="J11" s="245">
        <f>AllData!F14</f>
        <v>0.73</v>
      </c>
      <c r="K11" s="245">
        <f t="shared" si="2"/>
        <v>0.64</v>
      </c>
      <c r="L11" s="245">
        <f t="shared" si="3"/>
        <v>0.55000000000000004</v>
      </c>
      <c r="M11" s="245" t="str">
        <f t="shared" si="1"/>
        <v>Nickel plate , Green , Blue , Zinc plate</v>
      </c>
      <c r="Q11" s="249" t="s">
        <v>2306</v>
      </c>
    </row>
    <row r="12" spans="1:17">
      <c r="A12" s="245" t="s">
        <v>2168</v>
      </c>
      <c r="B12" s="245" t="s">
        <v>2159</v>
      </c>
      <c r="C12" s="245" t="str">
        <f t="shared" si="0"/>
        <v>Strips &amp; Perforated Components</v>
      </c>
      <c r="D12" s="246" t="str">
        <f>AllData!A15</f>
        <v>6a</v>
      </c>
      <c r="E12" s="245" t="str">
        <f>AllData!B15</f>
        <v>Perforated Strip</v>
      </c>
      <c r="G12" s="245" t="str">
        <f>AllData!C15</f>
        <v>Length - 1 1/2''</v>
      </c>
      <c r="H12" s="245" t="str">
        <f>AllData!D15</f>
        <v>3 Holes</v>
      </c>
      <c r="I12" s="245">
        <f>AllData!E15</f>
        <v>2.7</v>
      </c>
      <c r="J12" s="245">
        <f>AllData!F15</f>
        <v>0.57999999999999996</v>
      </c>
      <c r="K12" s="245">
        <f t="shared" si="2"/>
        <v>0.5</v>
      </c>
      <c r="L12" s="245">
        <f t="shared" si="3"/>
        <v>0.44</v>
      </c>
      <c r="M12" s="245" t="str">
        <f t="shared" si="1"/>
        <v>Nickel plate , Green , Blue , Zinc plate</v>
      </c>
      <c r="Q12" s="249" t="s">
        <v>2307</v>
      </c>
    </row>
    <row r="13" spans="1:17">
      <c r="A13" s="245" t="s">
        <v>2169</v>
      </c>
      <c r="B13" s="245" t="s">
        <v>2159</v>
      </c>
      <c r="C13" s="245" t="str">
        <f t="shared" si="0"/>
        <v>Strips &amp; Perforated Components</v>
      </c>
      <c r="D13" s="246" t="str">
        <f>AllData!A19</f>
        <v>B487</v>
      </c>
      <c r="E13" s="245" t="s">
        <v>2342</v>
      </c>
      <c r="G13" s="245" t="s">
        <v>2336</v>
      </c>
      <c r="H13" s="245" t="s">
        <v>2337</v>
      </c>
      <c r="I13" s="245">
        <f>AllData!E19</f>
        <v>1.2</v>
      </c>
      <c r="J13" s="245">
        <f>AllData!F19</f>
        <v>0.97</v>
      </c>
      <c r="K13" s="245">
        <f t="shared" si="2"/>
        <v>0.84</v>
      </c>
      <c r="L13" s="245">
        <f t="shared" si="3"/>
        <v>0.74</v>
      </c>
      <c r="M13" s="245" t="str">
        <f>_xlfn.TEXTJOIN(" , ",TRUE,$Q$47,$Q$48,$Q$49,$Q$43)</f>
        <v>Red , UK Yellow , Fr Yellow , Green</v>
      </c>
      <c r="Q13" s="249" t="s">
        <v>2308</v>
      </c>
    </row>
    <row r="14" spans="1:17">
      <c r="A14" s="245" t="s">
        <v>2170</v>
      </c>
      <c r="B14" s="245" t="s">
        <v>2159</v>
      </c>
      <c r="C14" s="245" t="str">
        <f t="shared" si="0"/>
        <v>Strips &amp; Perforated Components</v>
      </c>
      <c r="D14" s="246" t="str">
        <f>AllData!A20</f>
        <v>B488</v>
      </c>
      <c r="E14" s="245" t="s">
        <v>2342</v>
      </c>
      <c r="G14" s="245" t="s">
        <v>2340</v>
      </c>
      <c r="H14" s="245" t="s">
        <v>2338</v>
      </c>
      <c r="I14" s="245">
        <f>AllData!E20</f>
        <v>1.65</v>
      </c>
      <c r="J14" s="245">
        <f>AllData!F20</f>
        <v>1.31</v>
      </c>
      <c r="K14" s="245">
        <f t="shared" si="2"/>
        <v>1.1399999999999999</v>
      </c>
      <c r="L14" s="245">
        <f t="shared" si="3"/>
        <v>1</v>
      </c>
      <c r="M14" s="245" t="str">
        <f>_xlfn.TEXTJOIN(" , ",TRUE,$Q$47,$Q$48,$Q$49,$Q$43)</f>
        <v>Red , UK Yellow , Fr Yellow , Green</v>
      </c>
      <c r="Q14" s="249" t="s">
        <v>2309</v>
      </c>
    </row>
    <row r="15" spans="1:17">
      <c r="A15" s="245" t="s">
        <v>2171</v>
      </c>
      <c r="B15" s="245" t="s">
        <v>2159</v>
      </c>
      <c r="C15" s="245" t="str">
        <f t="shared" si="0"/>
        <v>Strips &amp; Perforated Components</v>
      </c>
      <c r="D15" s="246" t="str">
        <f>AllData!A21</f>
        <v>B482</v>
      </c>
      <c r="E15" s="245" t="s">
        <v>2342</v>
      </c>
      <c r="G15" s="245" t="s">
        <v>2341</v>
      </c>
      <c r="H15" s="245" t="s">
        <v>2339</v>
      </c>
      <c r="I15" s="245">
        <f>AllData!E21</f>
        <v>2.15</v>
      </c>
      <c r="J15" s="245">
        <f>AllData!F21</f>
        <v>1.59</v>
      </c>
      <c r="K15" s="245">
        <f t="shared" si="2"/>
        <v>1.38</v>
      </c>
      <c r="L15" s="245">
        <f t="shared" si="3"/>
        <v>1.21</v>
      </c>
      <c r="M15" s="245" t="str">
        <f>_xlfn.TEXTJOIN(" , ",TRUE,$Q$47,$Q$48,$Q$49,$Q$43)</f>
        <v>Red , UK Yellow , Fr Yellow , Green</v>
      </c>
      <c r="Q15" s="249" t="s">
        <v>2310</v>
      </c>
    </row>
    <row r="16" spans="1:17">
      <c r="A16" s="245" t="s">
        <v>2172</v>
      </c>
      <c r="B16" s="245" t="s">
        <v>2159</v>
      </c>
      <c r="C16" s="245" t="str">
        <f t="shared" ref="C16:C28" si="4">$Q$6</f>
        <v>Angle Girders</v>
      </c>
      <c r="D16" s="246" t="str">
        <f>AllData!A25</f>
        <v>7</v>
      </c>
      <c r="E16" s="245" t="str">
        <f>AllData!B25</f>
        <v>Angle Girder</v>
      </c>
      <c r="G16" s="245" t="str">
        <f>AllData!C25</f>
        <v>Length - 24 1/2''</v>
      </c>
      <c r="H16" s="245" t="str">
        <f>AllData!D25</f>
        <v>49 Holes</v>
      </c>
      <c r="I16" s="245">
        <f>AllData!E25</f>
        <v>98.5</v>
      </c>
      <c r="J16" s="245">
        <f>AllData!F25</f>
        <v>10.74</v>
      </c>
      <c r="K16" s="245">
        <f t="shared" si="2"/>
        <v>9.34</v>
      </c>
      <c r="L16" s="245">
        <f t="shared" si="3"/>
        <v>8.16</v>
      </c>
      <c r="M16" s="245" t="str">
        <f t="shared" ref="M16:M28" si="5">_xlfn.TEXTJOIN(" , ",TRUE,$Q$42,$Q$43,$Q$44,$Q$45)</f>
        <v>Nickel plate , Green , Blue , Zinc plate</v>
      </c>
      <c r="Q16" s="249" t="s">
        <v>2311</v>
      </c>
    </row>
    <row r="17" spans="1:17">
      <c r="A17" s="245" t="s">
        <v>2173</v>
      </c>
      <c r="B17" s="245" t="s">
        <v>2159</v>
      </c>
      <c r="C17" s="245" t="str">
        <f t="shared" si="4"/>
        <v>Angle Girders</v>
      </c>
      <c r="D17" s="246" t="str">
        <f>AllData!A26</f>
        <v>7a</v>
      </c>
      <c r="E17" s="245" t="str">
        <f>AllData!B26</f>
        <v>Angle Girder</v>
      </c>
      <c r="G17" s="245" t="str">
        <f>AllData!C26</f>
        <v>Length - 18 1/2''</v>
      </c>
      <c r="H17" s="245" t="str">
        <f>AllData!D26</f>
        <v>37 Holes</v>
      </c>
      <c r="I17" s="245">
        <f>AllData!E26</f>
        <v>76.3</v>
      </c>
      <c r="J17" s="245">
        <f>AllData!F26</f>
        <v>9.49</v>
      </c>
      <c r="K17" s="245">
        <f t="shared" si="2"/>
        <v>8.26</v>
      </c>
      <c r="L17" s="245">
        <f t="shared" si="3"/>
        <v>7.21</v>
      </c>
      <c r="M17" s="245" t="str">
        <f t="shared" si="5"/>
        <v>Nickel plate , Green , Blue , Zinc plate</v>
      </c>
      <c r="Q17" s="249" t="s">
        <v>2312</v>
      </c>
    </row>
    <row r="18" spans="1:17">
      <c r="A18" s="245" t="s">
        <v>2174</v>
      </c>
      <c r="B18" s="245" t="s">
        <v>2159</v>
      </c>
      <c r="C18" s="245" t="str">
        <f t="shared" si="4"/>
        <v>Angle Girders</v>
      </c>
      <c r="D18" s="246" t="str">
        <f>AllData!A27</f>
        <v>8</v>
      </c>
      <c r="E18" s="245" t="str">
        <f>AllData!B27</f>
        <v>Angle Girder</v>
      </c>
      <c r="G18" s="245" t="str">
        <f>AllData!C27</f>
        <v>Length - 12 1/2''</v>
      </c>
      <c r="H18" s="245" t="str">
        <f>AllData!D27</f>
        <v>25 Holes</v>
      </c>
      <c r="I18" s="245">
        <f>AllData!E27</f>
        <v>51</v>
      </c>
      <c r="J18" s="245">
        <f>AllData!F27</f>
        <v>3.69</v>
      </c>
      <c r="K18" s="245">
        <f t="shared" si="2"/>
        <v>3.21</v>
      </c>
      <c r="L18" s="245">
        <f t="shared" si="3"/>
        <v>2.8</v>
      </c>
      <c r="M18" s="245" t="str">
        <f t="shared" si="5"/>
        <v>Nickel plate , Green , Blue , Zinc plate</v>
      </c>
      <c r="Q18" s="249" t="s">
        <v>2313</v>
      </c>
    </row>
    <row r="19" spans="1:17">
      <c r="A19" s="245" t="s">
        <v>2175</v>
      </c>
      <c r="B19" s="245" t="s">
        <v>2159</v>
      </c>
      <c r="C19" s="245" t="str">
        <f t="shared" si="4"/>
        <v>Angle Girders</v>
      </c>
      <c r="D19" s="246" t="str">
        <f>AllData!A28</f>
        <v>8a</v>
      </c>
      <c r="E19" s="245" t="str">
        <f>AllData!B28</f>
        <v>Angle Girder</v>
      </c>
      <c r="G19" s="245" t="str">
        <f>AllData!C28</f>
        <v>Length - 9 1/2''</v>
      </c>
      <c r="H19" s="245" t="str">
        <f>AllData!D28</f>
        <v>19 Holes</v>
      </c>
      <c r="I19" s="245">
        <f>AllData!E28</f>
        <v>39.299999999999997</v>
      </c>
      <c r="J19" s="245">
        <f>AllData!F28</f>
        <v>3.29</v>
      </c>
      <c r="K19" s="245">
        <f t="shared" si="2"/>
        <v>2.86</v>
      </c>
      <c r="L19" s="245">
        <f t="shared" si="3"/>
        <v>2.5</v>
      </c>
      <c r="M19" s="245" t="str">
        <f t="shared" si="5"/>
        <v>Nickel plate , Green , Blue , Zinc plate</v>
      </c>
      <c r="Q19" s="249" t="s">
        <v>2314</v>
      </c>
    </row>
    <row r="20" spans="1:17">
      <c r="A20" s="245" t="s">
        <v>2176</v>
      </c>
      <c r="B20" s="245" t="s">
        <v>2159</v>
      </c>
      <c r="C20" s="245" t="str">
        <f t="shared" si="4"/>
        <v>Angle Girders</v>
      </c>
      <c r="D20" s="246" t="str">
        <f>AllData!A29</f>
        <v>8b</v>
      </c>
      <c r="E20" s="245" t="str">
        <f>AllData!B29</f>
        <v>Angle Girder</v>
      </c>
      <c r="G20" s="245" t="str">
        <f>AllData!C29</f>
        <v>Length - 7 1/2''</v>
      </c>
      <c r="H20" s="245" t="str">
        <f>AllData!D29</f>
        <v>15 Holes</v>
      </c>
      <c r="I20" s="245">
        <f>AllData!E29</f>
        <v>30.8</v>
      </c>
      <c r="J20" s="245">
        <f>AllData!F29</f>
        <v>2.92</v>
      </c>
      <c r="K20" s="245">
        <f t="shared" si="2"/>
        <v>2.54</v>
      </c>
      <c r="L20" s="245">
        <f t="shared" si="3"/>
        <v>2.2200000000000002</v>
      </c>
      <c r="M20" s="245" t="str">
        <f t="shared" si="5"/>
        <v>Nickel plate , Green , Blue , Zinc plate</v>
      </c>
      <c r="Q20" s="249" t="s">
        <v>2315</v>
      </c>
    </row>
    <row r="21" spans="1:17">
      <c r="A21" s="245" t="s">
        <v>2177</v>
      </c>
      <c r="B21" s="245" t="s">
        <v>2159</v>
      </c>
      <c r="C21" s="245" t="str">
        <f t="shared" si="4"/>
        <v>Angle Girders</v>
      </c>
      <c r="D21" s="246" t="str">
        <f>AllData!A30</f>
        <v>9</v>
      </c>
      <c r="E21" s="245" t="str">
        <f>AllData!B30</f>
        <v>Angle Girder</v>
      </c>
      <c r="G21" s="245" t="str">
        <f>AllData!C30</f>
        <v>Length - 5 1/2''</v>
      </c>
      <c r="H21" s="245" t="str">
        <f>AllData!D30</f>
        <v>11 Holes</v>
      </c>
      <c r="I21" s="245">
        <f>AllData!E30</f>
        <v>22.4</v>
      </c>
      <c r="J21" s="245">
        <f>AllData!F30</f>
        <v>2.69</v>
      </c>
      <c r="K21" s="245">
        <f t="shared" si="2"/>
        <v>2.34</v>
      </c>
      <c r="L21" s="245">
        <f t="shared" si="3"/>
        <v>2.04</v>
      </c>
      <c r="M21" s="245" t="str">
        <f t="shared" si="5"/>
        <v>Nickel plate , Green , Blue , Zinc plate</v>
      </c>
      <c r="Q21" s="249" t="s">
        <v>2316</v>
      </c>
    </row>
    <row r="22" spans="1:17">
      <c r="A22" s="245" t="s">
        <v>2178</v>
      </c>
      <c r="B22" s="245" t="s">
        <v>2159</v>
      </c>
      <c r="C22" s="245" t="str">
        <f t="shared" si="4"/>
        <v>Angle Girders</v>
      </c>
      <c r="D22" s="246" t="str">
        <f>AllData!A31</f>
        <v>9a</v>
      </c>
      <c r="E22" s="245" t="str">
        <f>AllData!B31</f>
        <v>Angle Girder</v>
      </c>
      <c r="G22" s="245" t="str">
        <f>AllData!C31</f>
        <v>Length - 4 1/2''</v>
      </c>
      <c r="H22" s="245" t="str">
        <f>AllData!D31</f>
        <v>9 Holes</v>
      </c>
      <c r="I22" s="245">
        <f>AllData!E31</f>
        <v>17.600000000000001</v>
      </c>
      <c r="J22" s="245">
        <f>AllData!F31</f>
        <v>2.5</v>
      </c>
      <c r="K22" s="245">
        <f t="shared" si="2"/>
        <v>2.1800000000000002</v>
      </c>
      <c r="L22" s="245">
        <f t="shared" si="3"/>
        <v>1.9</v>
      </c>
      <c r="M22" s="245" t="str">
        <f t="shared" si="5"/>
        <v>Nickel plate , Green , Blue , Zinc plate</v>
      </c>
      <c r="Q22" s="249" t="s">
        <v>2317</v>
      </c>
    </row>
    <row r="23" spans="1:17">
      <c r="A23" s="245" t="s">
        <v>2179</v>
      </c>
      <c r="B23" s="245" t="s">
        <v>2159</v>
      </c>
      <c r="C23" s="245" t="str">
        <f t="shared" si="4"/>
        <v>Angle Girders</v>
      </c>
      <c r="D23" s="246" t="str">
        <f>AllData!A32</f>
        <v>9b</v>
      </c>
      <c r="E23" s="245" t="str">
        <f>AllData!B32</f>
        <v>Angle Girder</v>
      </c>
      <c r="G23" s="245" t="str">
        <f>AllData!C32</f>
        <v>Length - 3 1/2''</v>
      </c>
      <c r="H23" s="245" t="str">
        <f>AllData!D32</f>
        <v>7 Holes</v>
      </c>
      <c r="I23" s="245">
        <f>AllData!E32</f>
        <v>13.7</v>
      </c>
      <c r="J23" s="245">
        <f>AllData!F32</f>
        <v>2.1800000000000002</v>
      </c>
      <c r="K23" s="245">
        <f t="shared" si="2"/>
        <v>1.9</v>
      </c>
      <c r="L23" s="245">
        <f t="shared" si="3"/>
        <v>1.66</v>
      </c>
      <c r="M23" s="245" t="str">
        <f t="shared" si="5"/>
        <v>Nickel plate , Green , Blue , Zinc plate</v>
      </c>
      <c r="Q23" s="249" t="s">
        <v>2318</v>
      </c>
    </row>
    <row r="24" spans="1:17">
      <c r="A24" s="245" t="s">
        <v>2180</v>
      </c>
      <c r="B24" s="245" t="s">
        <v>2159</v>
      </c>
      <c r="C24" s="245" t="str">
        <f t="shared" si="4"/>
        <v>Angle Girders</v>
      </c>
      <c r="D24" s="246" t="str">
        <f>AllData!A33</f>
        <v>9c</v>
      </c>
      <c r="E24" s="245" t="str">
        <f>AllData!B33</f>
        <v>Angle Girder</v>
      </c>
      <c r="G24" s="245" t="str">
        <f>AllData!C33</f>
        <v>Length - 3''</v>
      </c>
      <c r="H24" s="245" t="str">
        <f>AllData!D33</f>
        <v>6 Holes</v>
      </c>
      <c r="I24" s="245">
        <f>AllData!E33</f>
        <v>12.1</v>
      </c>
      <c r="J24" s="245">
        <f>AllData!F33</f>
        <v>1.87</v>
      </c>
      <c r="K24" s="245">
        <f t="shared" si="2"/>
        <v>1.63</v>
      </c>
      <c r="L24" s="245">
        <f t="shared" si="3"/>
        <v>1.42</v>
      </c>
      <c r="M24" s="245" t="str">
        <f t="shared" si="5"/>
        <v>Nickel plate , Green , Blue , Zinc plate</v>
      </c>
      <c r="Q24" s="249" t="s">
        <v>2319</v>
      </c>
    </row>
    <row r="25" spans="1:17">
      <c r="A25" s="245" t="s">
        <v>2181</v>
      </c>
      <c r="B25" s="245" t="s">
        <v>2159</v>
      </c>
      <c r="C25" s="245" t="str">
        <f t="shared" si="4"/>
        <v>Angle Girders</v>
      </c>
      <c r="D25" s="246" t="str">
        <f>AllData!A34</f>
        <v>9d</v>
      </c>
      <c r="E25" s="245" t="str">
        <f>AllData!B34</f>
        <v>Angle Girder</v>
      </c>
      <c r="G25" s="245" t="str">
        <f>AllData!C34</f>
        <v>Length - 2 1/2''</v>
      </c>
      <c r="H25" s="245" t="str">
        <f>AllData!D34</f>
        <v>5 Holes</v>
      </c>
      <c r="I25" s="245">
        <f>AllData!E34</f>
        <v>9.6</v>
      </c>
      <c r="J25" s="245">
        <f>AllData!F34</f>
        <v>1.55</v>
      </c>
      <c r="K25" s="245">
        <f t="shared" si="2"/>
        <v>1.35</v>
      </c>
      <c r="L25" s="245">
        <f t="shared" si="3"/>
        <v>1.18</v>
      </c>
      <c r="M25" s="245" t="str">
        <f t="shared" si="5"/>
        <v>Nickel plate , Green , Blue , Zinc plate</v>
      </c>
      <c r="Q25" s="250" t="s">
        <v>2323</v>
      </c>
    </row>
    <row r="26" spans="1:17">
      <c r="A26" s="245" t="s">
        <v>2182</v>
      </c>
      <c r="B26" s="245" t="s">
        <v>2159</v>
      </c>
      <c r="C26" s="245" t="str">
        <f t="shared" si="4"/>
        <v>Angle Girders</v>
      </c>
      <c r="D26" s="246" t="str">
        <f>AllData!A35</f>
        <v>9e</v>
      </c>
      <c r="E26" s="245" t="str">
        <f>AllData!B35</f>
        <v>Angle Girder</v>
      </c>
      <c r="G26" s="245" t="str">
        <f>AllData!C35</f>
        <v>Length - 2''</v>
      </c>
      <c r="H26" s="245" t="str">
        <f>AllData!D35</f>
        <v>4 Holes</v>
      </c>
      <c r="I26" s="245">
        <f>AllData!E35</f>
        <v>7.15</v>
      </c>
      <c r="J26" s="245">
        <f>AllData!F35</f>
        <v>1.24</v>
      </c>
      <c r="K26" s="245">
        <f t="shared" si="2"/>
        <v>1.08</v>
      </c>
      <c r="L26" s="245">
        <f t="shared" si="3"/>
        <v>0.94</v>
      </c>
      <c r="M26" s="245" t="str">
        <f t="shared" si="5"/>
        <v>Nickel plate , Green , Blue , Zinc plate</v>
      </c>
      <c r="Q26" s="249" t="s">
        <v>2413</v>
      </c>
    </row>
    <row r="27" spans="1:17">
      <c r="A27" s="245" t="s">
        <v>2183</v>
      </c>
      <c r="B27" s="245" t="s">
        <v>2159</v>
      </c>
      <c r="C27" s="245" t="str">
        <f t="shared" si="4"/>
        <v>Angle Girders</v>
      </c>
      <c r="D27" s="246" t="str">
        <f>AllData!A36</f>
        <v>9f</v>
      </c>
      <c r="E27" s="245" t="str">
        <f>AllData!B36</f>
        <v>Angle Girder</v>
      </c>
      <c r="G27" s="245" t="str">
        <f>AllData!C36</f>
        <v>Length - 1 1/2''</v>
      </c>
      <c r="H27" s="245" t="str">
        <f>AllData!D36</f>
        <v>3 Holes</v>
      </c>
      <c r="I27" s="245">
        <f>AllData!E36</f>
        <v>5.6</v>
      </c>
      <c r="J27" s="245">
        <f>AllData!F36</f>
        <v>1.08</v>
      </c>
      <c r="K27" s="245">
        <f t="shared" si="2"/>
        <v>0.94</v>
      </c>
      <c r="L27" s="245">
        <f t="shared" si="3"/>
        <v>0.82</v>
      </c>
      <c r="M27" s="245" t="str">
        <f t="shared" si="5"/>
        <v>Nickel plate , Green , Blue , Zinc plate</v>
      </c>
      <c r="Q27" s="249" t="s">
        <v>2423</v>
      </c>
    </row>
    <row r="28" spans="1:17">
      <c r="A28" s="245" t="s">
        <v>2184</v>
      </c>
      <c r="B28" s="245" t="s">
        <v>2159</v>
      </c>
      <c r="C28" s="245" t="str">
        <f t="shared" si="4"/>
        <v>Angle Girders</v>
      </c>
      <c r="D28" s="246" t="str">
        <f>AllData!A37</f>
        <v>9l</v>
      </c>
      <c r="E28" s="245" t="str">
        <f>AllData!B37</f>
        <v>Angle Girder</v>
      </c>
      <c r="G28" s="245" t="str">
        <f>AllData!C37</f>
        <v>Length - 1''</v>
      </c>
      <c r="H28" s="245" t="str">
        <f>AllData!D37</f>
        <v>2 Holes</v>
      </c>
      <c r="I28" s="245">
        <f>AllData!E37</f>
        <v>3.7</v>
      </c>
      <c r="J28" s="245">
        <f>AllData!F37</f>
        <v>0.91</v>
      </c>
      <c r="K28" s="245">
        <f t="shared" si="2"/>
        <v>0.79</v>
      </c>
      <c r="L28" s="245">
        <f t="shared" si="3"/>
        <v>0.69</v>
      </c>
      <c r="M28" s="245" t="str">
        <f t="shared" si="5"/>
        <v>Nickel plate , Green , Blue , Zinc plate</v>
      </c>
      <c r="Q28" s="249" t="s">
        <v>2564</v>
      </c>
    </row>
    <row r="29" spans="1:17">
      <c r="A29" s="245" t="s">
        <v>2185</v>
      </c>
      <c r="B29" s="245" t="s">
        <v>2159</v>
      </c>
      <c r="C29" s="245" t="str">
        <f t="shared" ref="C29:C36" si="6">$Q$7</f>
        <v>Brackets</v>
      </c>
      <c r="D29" s="246" t="str">
        <f>AllData!A41</f>
        <v>10</v>
      </c>
      <c r="E29" s="245" t="str">
        <f>AllData!B41</f>
        <v>Fishplate</v>
      </c>
      <c r="I29" s="245">
        <f>AllData!E41</f>
        <v>1</v>
      </c>
      <c r="J29" s="245">
        <f>AllData!F41</f>
        <v>0.14000000000000001</v>
      </c>
      <c r="K29" s="245">
        <f t="shared" si="2"/>
        <v>0.12</v>
      </c>
      <c r="L29" s="245">
        <f t="shared" si="3"/>
        <v>0.11</v>
      </c>
      <c r="M29" s="245" t="str">
        <f>$Q$46</f>
        <v>Stainless Steel</v>
      </c>
      <c r="Q29" s="249" t="s">
        <v>2686</v>
      </c>
    </row>
    <row r="30" spans="1:17">
      <c r="A30" s="245" t="s">
        <v>2187</v>
      </c>
      <c r="B30" s="245" t="s">
        <v>2159</v>
      </c>
      <c r="C30" s="245" t="str">
        <f t="shared" si="6"/>
        <v>Brackets</v>
      </c>
      <c r="D30" s="246" t="str">
        <f>AllData!A42</f>
        <v>11</v>
      </c>
      <c r="E30" s="245" t="str">
        <f>AllData!B42</f>
        <v>Double Bracket</v>
      </c>
      <c r="H30" s="245" t="str">
        <f>AllData!D42</f>
        <v>1H x 1H x 1H</v>
      </c>
      <c r="I30" s="245">
        <f>AllData!E42</f>
        <v>2.85</v>
      </c>
      <c r="J30" s="245">
        <f>AllData!F42</f>
        <v>0.71</v>
      </c>
      <c r="K30" s="245">
        <f t="shared" si="2"/>
        <v>0.62</v>
      </c>
      <c r="L30" s="245">
        <f t="shared" si="3"/>
        <v>0.54</v>
      </c>
      <c r="M30" s="245" t="str">
        <f>_xlfn.TEXTJOIN(" , ",TRUE,$Q$42,$Q$45)</f>
        <v>Nickel plate , Zinc plate</v>
      </c>
      <c r="Q30" s="249" t="s">
        <v>3024</v>
      </c>
    </row>
    <row r="31" spans="1:17">
      <c r="A31" s="245" t="s">
        <v>2188</v>
      </c>
      <c r="B31" s="245" t="s">
        <v>2159</v>
      </c>
      <c r="C31" s="245" t="str">
        <f t="shared" si="6"/>
        <v>Brackets</v>
      </c>
      <c r="D31" s="246" t="str">
        <f>AllData!A43</f>
        <v>11a</v>
      </c>
      <c r="E31" s="245" t="str">
        <f>AllData!B43</f>
        <v>Double Bracket</v>
      </c>
      <c r="H31" s="245" t="str">
        <f>AllData!D43</f>
        <v>2H x 1H x 2H</v>
      </c>
      <c r="I31" s="245">
        <f>AllData!E43</f>
        <v>4.8499999999999996</v>
      </c>
      <c r="J31" s="245">
        <f>AllData!F43</f>
        <v>0.99</v>
      </c>
      <c r="K31" s="245">
        <f t="shared" si="2"/>
        <v>0.86</v>
      </c>
      <c r="L31" s="245">
        <f t="shared" si="3"/>
        <v>0.75</v>
      </c>
      <c r="M31" s="245" t="str">
        <f>_xlfn.TEXTJOIN(" , ",TRUE,$Q$42,$Q$45)</f>
        <v>Nickel plate , Zinc plate</v>
      </c>
      <c r="Q31" s="249" t="s">
        <v>3032</v>
      </c>
    </row>
    <row r="32" spans="1:17">
      <c r="A32" s="245" t="s">
        <v>2189</v>
      </c>
      <c r="B32" s="245" t="s">
        <v>2159</v>
      </c>
      <c r="C32" s="245" t="str">
        <f t="shared" si="6"/>
        <v>Brackets</v>
      </c>
      <c r="D32" s="246" t="str">
        <f>AllData!A44</f>
        <v>12</v>
      </c>
      <c r="E32" s="245" t="str">
        <f>AllData!B44</f>
        <v>Angle Bracket</v>
      </c>
      <c r="H32" s="245" t="str">
        <f>AllData!D44</f>
        <v>1H x 1H</v>
      </c>
      <c r="I32" s="245">
        <f>AllData!E44</f>
        <v>1</v>
      </c>
      <c r="J32" s="245">
        <f>AllData!F44</f>
        <v>0.17</v>
      </c>
      <c r="K32" s="245">
        <f t="shared" si="2"/>
        <v>0.15</v>
      </c>
      <c r="L32" s="245">
        <f t="shared" si="3"/>
        <v>0.13</v>
      </c>
      <c r="M32" s="245" t="str">
        <f>$Q$46</f>
        <v>Stainless Steel</v>
      </c>
      <c r="Q32" s="249" t="s">
        <v>3036</v>
      </c>
    </row>
    <row r="33" spans="1:17">
      <c r="A33" s="245" t="s">
        <v>2190</v>
      </c>
      <c r="B33" s="245" t="s">
        <v>2159</v>
      </c>
      <c r="C33" s="245" t="str">
        <f t="shared" si="6"/>
        <v>Brackets</v>
      </c>
      <c r="D33" s="246" t="str">
        <f>AllData!A45</f>
        <v>12a</v>
      </c>
      <c r="E33" s="245" t="str">
        <f>AllData!B45</f>
        <v>Angle Bracket</v>
      </c>
      <c r="H33" s="245" t="str">
        <f>AllData!D45</f>
        <v>2H x 2H</v>
      </c>
      <c r="I33" s="245">
        <f>AllData!E45</f>
        <v>3.7</v>
      </c>
      <c r="J33" s="245">
        <f>AllData!F45</f>
        <v>0.85</v>
      </c>
      <c r="K33" s="245">
        <f t="shared" si="2"/>
        <v>0.74</v>
      </c>
      <c r="L33" s="245">
        <f t="shared" si="3"/>
        <v>0.65</v>
      </c>
      <c r="M33" s="245" t="str">
        <f>_xlfn.TEXTJOIN(" , ",TRUE,$Q$42,$Q$43,$Q$45)</f>
        <v>Nickel plate , Green , Zinc plate</v>
      </c>
      <c r="Q33" s="249" t="s">
        <v>3039</v>
      </c>
    </row>
    <row r="34" spans="1:17">
      <c r="A34" s="245" t="s">
        <v>2191</v>
      </c>
      <c r="B34" s="245" t="s">
        <v>2159</v>
      </c>
      <c r="C34" s="245" t="str">
        <f t="shared" si="6"/>
        <v>Brackets</v>
      </c>
      <c r="D34" s="246" t="str">
        <f>AllData!A46</f>
        <v>12b</v>
      </c>
      <c r="E34" s="245" t="str">
        <f>AllData!B46</f>
        <v>Angle Bracket</v>
      </c>
      <c r="H34" s="245" t="str">
        <f>AllData!D46</f>
        <v>2H x 1H</v>
      </c>
      <c r="I34" s="245">
        <f>AllData!E46</f>
        <v>2.7</v>
      </c>
      <c r="J34" s="245">
        <f>AllData!F46</f>
        <v>0.7</v>
      </c>
      <c r="K34" s="245">
        <f t="shared" si="2"/>
        <v>0.61</v>
      </c>
      <c r="L34" s="245">
        <f t="shared" si="3"/>
        <v>0.53</v>
      </c>
      <c r="M34" s="245" t="str">
        <f>_xlfn.TEXTJOIN(" , ",TRUE,$Q$42,$Q$43,$Q$45)</f>
        <v>Nickel plate , Green , Zinc plate</v>
      </c>
      <c r="Q34" s="249" t="s">
        <v>3040</v>
      </c>
    </row>
    <row r="35" spans="1:17">
      <c r="A35" s="245" t="s">
        <v>2192</v>
      </c>
      <c r="B35" s="245" t="s">
        <v>2159</v>
      </c>
      <c r="C35" s="245" t="str">
        <f t="shared" si="6"/>
        <v>Brackets</v>
      </c>
      <c r="D35" s="246" t="str">
        <f>AllData!A47</f>
        <v>12c</v>
      </c>
      <c r="E35" s="245" t="str">
        <f>AllData!B47</f>
        <v>Obtuse Angle Bracket</v>
      </c>
      <c r="H35" s="245" t="str">
        <f>AllData!D47</f>
        <v>1H x 1H</v>
      </c>
      <c r="I35" s="245">
        <f>AllData!E47</f>
        <v>1</v>
      </c>
      <c r="J35" s="245">
        <f>AllData!F47</f>
        <v>0.17</v>
      </c>
      <c r="K35" s="245">
        <f t="shared" si="2"/>
        <v>0.15</v>
      </c>
      <c r="L35" s="245">
        <f t="shared" si="3"/>
        <v>0.13</v>
      </c>
      <c r="M35" s="245" t="str">
        <f>$Q$46</f>
        <v>Stainless Steel</v>
      </c>
      <c r="Q35" s="249" t="s">
        <v>3041</v>
      </c>
    </row>
    <row r="36" spans="1:17">
      <c r="A36" s="245" t="s">
        <v>2193</v>
      </c>
      <c r="B36" s="245" t="s">
        <v>2159</v>
      </c>
      <c r="C36" s="245" t="str">
        <f t="shared" si="6"/>
        <v>Brackets</v>
      </c>
      <c r="D36" s="246" t="str">
        <f>AllData!A48</f>
        <v>12d</v>
      </c>
      <c r="E36" s="245" t="str">
        <f>AllData!B48</f>
        <v>Obtuse Angle Bracket</v>
      </c>
      <c r="H36" s="245" t="str">
        <f>AllData!D48</f>
        <v>2H x 1H</v>
      </c>
      <c r="I36" s="245">
        <f>AllData!E48</f>
        <v>2.7</v>
      </c>
      <c r="J36" s="245">
        <f>AllData!F48</f>
        <v>0.7</v>
      </c>
      <c r="K36" s="245">
        <f t="shared" si="2"/>
        <v>0.61</v>
      </c>
      <c r="L36" s="245">
        <f t="shared" si="3"/>
        <v>0.53</v>
      </c>
      <c r="M36" s="245" t="str">
        <f>_xlfn.TEXTJOIN(" , ",TRUE,$Q$42,$Q$43,$Q$45)</f>
        <v>Nickel plate , Green , Zinc plate</v>
      </c>
    </row>
    <row r="37" spans="1:17">
      <c r="A37" s="245" t="s">
        <v>2194</v>
      </c>
      <c r="B37" s="245" t="s">
        <v>2159</v>
      </c>
      <c r="C37" s="245" t="str">
        <f t="shared" ref="C37:C49" si="7">$Q$14</f>
        <v>Axles &amp; Rods</v>
      </c>
      <c r="D37" s="246" t="str">
        <f>AllData!A52</f>
        <v>13</v>
      </c>
      <c r="E37" s="245" t="str">
        <f>AllData!B52</f>
        <v>Axle Rod</v>
      </c>
      <c r="G37" s="245" t="str">
        <f>AllData!C52</f>
        <v>Length - 11 1/2''</v>
      </c>
      <c r="I37" s="245">
        <f>AllData!E52</f>
        <v>41.5</v>
      </c>
      <c r="J37" s="245">
        <f>AllData!F52</f>
        <v>4.2300000000000004</v>
      </c>
      <c r="K37" s="245">
        <f t="shared" si="2"/>
        <v>3.68</v>
      </c>
      <c r="L37" s="245">
        <f t="shared" si="3"/>
        <v>3.21</v>
      </c>
      <c r="M37" s="245" t="str">
        <f t="shared" ref="M37:M53" si="8">$Q$46</f>
        <v>Stainless Steel</v>
      </c>
    </row>
    <row r="38" spans="1:17">
      <c r="A38" s="245" t="s">
        <v>2195</v>
      </c>
      <c r="B38" s="245" t="s">
        <v>2159</v>
      </c>
      <c r="C38" s="245" t="str">
        <f t="shared" si="7"/>
        <v>Axles &amp; Rods</v>
      </c>
      <c r="D38" s="246" t="str">
        <f>AllData!A53</f>
        <v>13a</v>
      </c>
      <c r="E38" s="245" t="str">
        <f>AllData!B53</f>
        <v>Axle Rod</v>
      </c>
      <c r="G38" s="245" t="str">
        <f>AllData!C53</f>
        <v>Length - 8''</v>
      </c>
      <c r="I38" s="245">
        <f>AllData!E53</f>
        <v>29.3</v>
      </c>
      <c r="J38" s="245">
        <f>AllData!F53</f>
        <v>2.87</v>
      </c>
      <c r="K38" s="245">
        <f t="shared" si="2"/>
        <v>2.5</v>
      </c>
      <c r="L38" s="245">
        <f t="shared" si="3"/>
        <v>2.1800000000000002</v>
      </c>
      <c r="M38" s="245" t="str">
        <f t="shared" si="8"/>
        <v>Stainless Steel</v>
      </c>
    </row>
    <row r="39" spans="1:17">
      <c r="A39" s="245" t="s">
        <v>2196</v>
      </c>
      <c r="B39" s="245" t="s">
        <v>2159</v>
      </c>
      <c r="C39" s="245" t="str">
        <f t="shared" si="7"/>
        <v>Axles &amp; Rods</v>
      </c>
      <c r="D39" s="246" t="str">
        <f>AllData!A54</f>
        <v>14</v>
      </c>
      <c r="E39" s="245" t="str">
        <f>AllData!B54</f>
        <v>Axle Rod</v>
      </c>
      <c r="G39" s="245" t="str">
        <f>AllData!C54</f>
        <v>Length - 6 1/2''</v>
      </c>
      <c r="I39" s="245">
        <f>AllData!E54</f>
        <v>20.399999999999999</v>
      </c>
      <c r="J39" s="245">
        <f>AllData!F54</f>
        <v>2.37</v>
      </c>
      <c r="K39" s="245">
        <f t="shared" si="2"/>
        <v>2.06</v>
      </c>
      <c r="L39" s="245">
        <f t="shared" si="3"/>
        <v>1.8</v>
      </c>
      <c r="M39" s="245" t="str">
        <f t="shared" si="8"/>
        <v>Stainless Steel</v>
      </c>
    </row>
    <row r="40" spans="1:17">
      <c r="A40" s="245" t="s">
        <v>2197</v>
      </c>
      <c r="B40" s="245" t="s">
        <v>2159</v>
      </c>
      <c r="C40" s="245" t="str">
        <f t="shared" si="7"/>
        <v>Axles &amp; Rods</v>
      </c>
      <c r="D40" s="246" t="str">
        <f>AllData!A55</f>
        <v>14a</v>
      </c>
      <c r="E40" s="245" t="str">
        <f>AllData!B55</f>
        <v>Axle Rod</v>
      </c>
      <c r="G40" s="245" t="str">
        <f>AllData!C55</f>
        <v>Length - 5 1/2''</v>
      </c>
      <c r="I40" s="245">
        <f>AllData!E55</f>
        <v>16.7</v>
      </c>
      <c r="J40" s="245">
        <f>AllData!F55</f>
        <v>2.15</v>
      </c>
      <c r="K40" s="245">
        <f t="shared" si="2"/>
        <v>1.87</v>
      </c>
      <c r="L40" s="245">
        <f t="shared" si="3"/>
        <v>1.63</v>
      </c>
      <c r="M40" s="245" t="str">
        <f t="shared" si="8"/>
        <v>Stainless Steel</v>
      </c>
      <c r="Q40" t="s">
        <v>2320</v>
      </c>
    </row>
    <row r="41" spans="1:17">
      <c r="A41" s="245" t="s">
        <v>2198</v>
      </c>
      <c r="B41" s="245" t="s">
        <v>2159</v>
      </c>
      <c r="C41" s="245" t="str">
        <f t="shared" si="7"/>
        <v>Axles &amp; Rods</v>
      </c>
      <c r="D41" s="246" t="str">
        <f>AllData!A56</f>
        <v>15</v>
      </c>
      <c r="E41" s="245" t="str">
        <f>AllData!B56</f>
        <v>Axle Rod</v>
      </c>
      <c r="G41" s="245" t="str">
        <f>AllData!C56</f>
        <v>Length - 5''</v>
      </c>
      <c r="I41" s="245">
        <f>AllData!E56</f>
        <v>14.15</v>
      </c>
      <c r="J41" s="245">
        <f>AllData!F56</f>
        <v>1.95</v>
      </c>
      <c r="K41" s="245">
        <f t="shared" si="2"/>
        <v>1.7</v>
      </c>
      <c r="L41" s="245">
        <f t="shared" si="3"/>
        <v>1.48</v>
      </c>
      <c r="M41" s="245" t="str">
        <f t="shared" si="8"/>
        <v>Stainless Steel</v>
      </c>
    </row>
    <row r="42" spans="1:17">
      <c r="A42" s="245" t="s">
        <v>2199</v>
      </c>
      <c r="B42" s="245" t="s">
        <v>2159</v>
      </c>
      <c r="C42" s="245" t="str">
        <f t="shared" si="7"/>
        <v>Axles &amp; Rods</v>
      </c>
      <c r="D42" s="246" t="str">
        <f>AllData!A57</f>
        <v>15a</v>
      </c>
      <c r="E42" s="245" t="str">
        <f>AllData!B57</f>
        <v>Axle Rod</v>
      </c>
      <c r="G42" s="245" t="str">
        <f>AllData!C57</f>
        <v>Length - 4 1/2''</v>
      </c>
      <c r="I42" s="245">
        <f>AllData!E57</f>
        <v>12.9</v>
      </c>
      <c r="J42" s="245">
        <f>AllData!F57</f>
        <v>1.82</v>
      </c>
      <c r="K42" s="245">
        <f t="shared" si="2"/>
        <v>1.58</v>
      </c>
      <c r="L42" s="245">
        <f t="shared" si="3"/>
        <v>1.38</v>
      </c>
      <c r="M42" s="245" t="str">
        <f t="shared" si="8"/>
        <v>Stainless Steel</v>
      </c>
      <c r="Q42" s="252" t="s">
        <v>2321</v>
      </c>
    </row>
    <row r="43" spans="1:17">
      <c r="A43" s="245" t="s">
        <v>2200</v>
      </c>
      <c r="B43" s="245" t="s">
        <v>2159</v>
      </c>
      <c r="C43" s="245" t="str">
        <f t="shared" si="7"/>
        <v>Axles &amp; Rods</v>
      </c>
      <c r="D43" s="246" t="str">
        <f>AllData!A58</f>
        <v>15b</v>
      </c>
      <c r="E43" s="245" t="str">
        <f>AllData!B58</f>
        <v>Axle Rod</v>
      </c>
      <c r="G43" s="245" t="str">
        <f>AllData!C58</f>
        <v>Length - 4''</v>
      </c>
      <c r="I43" s="245">
        <f>AllData!E58</f>
        <v>11.6</v>
      </c>
      <c r="J43" s="245">
        <f>AllData!F58</f>
        <v>1.66</v>
      </c>
      <c r="K43" s="245">
        <f t="shared" si="2"/>
        <v>1.44</v>
      </c>
      <c r="L43" s="245">
        <f t="shared" si="3"/>
        <v>1.26</v>
      </c>
      <c r="M43" s="245" t="str">
        <f t="shared" si="8"/>
        <v>Stainless Steel</v>
      </c>
      <c r="Q43" s="252" t="s">
        <v>26</v>
      </c>
    </row>
    <row r="44" spans="1:17">
      <c r="A44" s="245" t="s">
        <v>2201</v>
      </c>
      <c r="B44" s="245" t="s">
        <v>2159</v>
      </c>
      <c r="C44" s="245" t="str">
        <f t="shared" si="7"/>
        <v>Axles &amp; Rods</v>
      </c>
      <c r="D44" s="246" t="str">
        <f>AllData!A59</f>
        <v>16</v>
      </c>
      <c r="E44" s="245" t="str">
        <f>AllData!B59</f>
        <v>Axle Rod</v>
      </c>
      <c r="G44" s="245" t="str">
        <f>AllData!C59</f>
        <v>Length - 3 1/2''</v>
      </c>
      <c r="I44" s="245">
        <f>AllData!E59</f>
        <v>10.3</v>
      </c>
      <c r="J44" s="245">
        <f>AllData!F59</f>
        <v>1.5</v>
      </c>
      <c r="K44" s="245">
        <f t="shared" si="2"/>
        <v>1.31</v>
      </c>
      <c r="L44" s="245">
        <f t="shared" si="3"/>
        <v>1.1399999999999999</v>
      </c>
      <c r="M44" s="245" t="str">
        <f t="shared" si="8"/>
        <v>Stainless Steel</v>
      </c>
      <c r="Q44" s="252" t="s">
        <v>29</v>
      </c>
    </row>
    <row r="45" spans="1:17">
      <c r="A45" s="245" t="s">
        <v>2202</v>
      </c>
      <c r="B45" s="245" t="s">
        <v>2159</v>
      </c>
      <c r="C45" s="245" t="str">
        <f t="shared" si="7"/>
        <v>Axles &amp; Rods</v>
      </c>
      <c r="D45" s="246" t="str">
        <f>AllData!A60</f>
        <v>16a</v>
      </c>
      <c r="E45" s="245" t="str">
        <f>AllData!B60</f>
        <v>Axle Rod</v>
      </c>
      <c r="G45" s="245" t="str">
        <f>AllData!C60</f>
        <v>Length - 2 1/2''</v>
      </c>
      <c r="I45" s="245">
        <f>AllData!E60</f>
        <v>7.7</v>
      </c>
      <c r="J45" s="245">
        <f>AllData!F60</f>
        <v>1.22</v>
      </c>
      <c r="K45" s="245">
        <f t="shared" si="2"/>
        <v>1.06</v>
      </c>
      <c r="L45" s="245">
        <f t="shared" si="3"/>
        <v>0.93</v>
      </c>
      <c r="M45" s="245" t="str">
        <f t="shared" si="8"/>
        <v>Stainless Steel</v>
      </c>
      <c r="Q45" s="252" t="s">
        <v>2322</v>
      </c>
    </row>
    <row r="46" spans="1:17">
      <c r="A46" s="245" t="s">
        <v>2203</v>
      </c>
      <c r="B46" s="245" t="s">
        <v>2159</v>
      </c>
      <c r="C46" s="245" t="str">
        <f t="shared" si="7"/>
        <v>Axles &amp; Rods</v>
      </c>
      <c r="D46" s="246" t="str">
        <f>AllData!A61</f>
        <v>16b</v>
      </c>
      <c r="E46" s="245" t="str">
        <f>AllData!B61</f>
        <v>Axle Rod</v>
      </c>
      <c r="G46" s="245" t="str">
        <f>AllData!C61</f>
        <v>Length - 3''</v>
      </c>
      <c r="I46" s="245">
        <f>AllData!E61</f>
        <v>9.1</v>
      </c>
      <c r="J46" s="245">
        <f>AllData!F61</f>
        <v>1.32</v>
      </c>
      <c r="K46" s="245">
        <f t="shared" si="2"/>
        <v>1.1499999999999999</v>
      </c>
      <c r="L46" s="245">
        <f t="shared" si="3"/>
        <v>1</v>
      </c>
      <c r="M46" s="245" t="str">
        <f t="shared" si="8"/>
        <v>Stainless Steel</v>
      </c>
      <c r="Q46" s="252" t="s">
        <v>2215</v>
      </c>
    </row>
    <row r="47" spans="1:17">
      <c r="A47" s="245" t="s">
        <v>2204</v>
      </c>
      <c r="B47" s="245" t="s">
        <v>2159</v>
      </c>
      <c r="C47" s="245" t="str">
        <f t="shared" si="7"/>
        <v>Axles &amp; Rods</v>
      </c>
      <c r="D47" s="246" t="str">
        <f>AllData!A62</f>
        <v>17</v>
      </c>
      <c r="E47" s="245" t="str">
        <f>AllData!B62</f>
        <v>Axle Rod</v>
      </c>
      <c r="G47" s="245" t="str">
        <f>AllData!C62</f>
        <v>Length - 2''</v>
      </c>
      <c r="I47" s="245">
        <f>AllData!E62</f>
        <v>5.2</v>
      </c>
      <c r="J47" s="245">
        <f>AllData!F62</f>
        <v>1.06</v>
      </c>
      <c r="K47" s="245">
        <f t="shared" si="2"/>
        <v>0.92</v>
      </c>
      <c r="L47" s="245">
        <f t="shared" si="3"/>
        <v>0.81</v>
      </c>
      <c r="M47" s="245" t="str">
        <f t="shared" si="8"/>
        <v>Stainless Steel</v>
      </c>
      <c r="Q47" s="252" t="s">
        <v>36</v>
      </c>
    </row>
    <row r="48" spans="1:17">
      <c r="A48" s="245" t="s">
        <v>2205</v>
      </c>
      <c r="B48" s="245" t="s">
        <v>2159</v>
      </c>
      <c r="C48" s="245" t="str">
        <f t="shared" si="7"/>
        <v>Axles &amp; Rods</v>
      </c>
      <c r="D48" s="246" t="str">
        <f>AllData!A63</f>
        <v>18a</v>
      </c>
      <c r="E48" s="245" t="str">
        <f>AllData!B63</f>
        <v>Axle Rod</v>
      </c>
      <c r="G48" s="245" t="str">
        <f>AllData!C63</f>
        <v>Length - 1 1/2''</v>
      </c>
      <c r="I48" s="245">
        <f>AllData!E63</f>
        <v>3.85</v>
      </c>
      <c r="J48" s="245">
        <f>AllData!F63</f>
        <v>0.93</v>
      </c>
      <c r="K48" s="245">
        <f t="shared" si="2"/>
        <v>0.81</v>
      </c>
      <c r="L48" s="245">
        <f t="shared" si="3"/>
        <v>0.71</v>
      </c>
      <c r="M48" s="245" t="str">
        <f t="shared" si="8"/>
        <v>Stainless Steel</v>
      </c>
      <c r="Q48" s="252" t="s">
        <v>38</v>
      </c>
    </row>
    <row r="49" spans="1:17">
      <c r="A49" s="245" t="s">
        <v>2206</v>
      </c>
      <c r="B49" s="245" t="s">
        <v>2159</v>
      </c>
      <c r="C49" s="245" t="str">
        <f t="shared" si="7"/>
        <v>Axles &amp; Rods</v>
      </c>
      <c r="D49" s="246" t="str">
        <f>AllData!A64</f>
        <v>18b</v>
      </c>
      <c r="E49" s="245" t="str">
        <f>AllData!B64</f>
        <v>Axle Rod</v>
      </c>
      <c r="G49" s="245" t="str">
        <f>AllData!C64</f>
        <v>Length - 1''</v>
      </c>
      <c r="I49" s="245">
        <f>AllData!E64</f>
        <v>2.6</v>
      </c>
      <c r="J49" s="245">
        <f>AllData!F64</f>
        <v>0.77</v>
      </c>
      <c r="K49" s="245">
        <f t="shared" si="2"/>
        <v>0.67</v>
      </c>
      <c r="L49" s="245">
        <f t="shared" si="3"/>
        <v>0.59</v>
      </c>
      <c r="M49" s="245" t="str">
        <f t="shared" si="8"/>
        <v>Stainless Steel</v>
      </c>
      <c r="Q49" s="252" t="s">
        <v>39</v>
      </c>
    </row>
    <row r="50" spans="1:17">
      <c r="A50" s="245" t="s">
        <v>2207</v>
      </c>
      <c r="B50" s="245" t="s">
        <v>2159</v>
      </c>
      <c r="C50" s="245" t="str">
        <f>$Q$18</f>
        <v>Cranks &amp; Couplings</v>
      </c>
      <c r="D50" s="246" t="str">
        <f>AllData!A68</f>
        <v>19</v>
      </c>
      <c r="E50" s="245" t="str">
        <f>AllData!B68</f>
        <v>Without grip</v>
      </c>
      <c r="G50" s="245" t="str">
        <f>AllData!C68</f>
        <v>Length - 5''</v>
      </c>
      <c r="I50" s="245">
        <f>AllData!E68</f>
        <v>17.2</v>
      </c>
      <c r="J50" s="245">
        <f>AllData!F68</f>
        <v>2.74</v>
      </c>
      <c r="K50" s="245">
        <f t="shared" si="2"/>
        <v>2.38</v>
      </c>
      <c r="L50" s="245">
        <f t="shared" si="3"/>
        <v>2.08</v>
      </c>
      <c r="M50" s="245" t="str">
        <f t="shared" si="8"/>
        <v>Stainless Steel</v>
      </c>
      <c r="Q50" s="252" t="s">
        <v>41</v>
      </c>
    </row>
    <row r="51" spans="1:17">
      <c r="A51" s="245" t="s">
        <v>2208</v>
      </c>
      <c r="B51" s="245" t="s">
        <v>2159</v>
      </c>
      <c r="C51" s="245" t="str">
        <f>$Q$18</f>
        <v>Cranks &amp; Couplings</v>
      </c>
      <c r="D51" s="246" t="str">
        <f>AllData!A69</f>
        <v>19g</v>
      </c>
      <c r="E51" s="245" t="str">
        <f>AllData!B69</f>
        <v>With brass grip</v>
      </c>
      <c r="G51" s="245" t="str">
        <f>AllData!C69</f>
        <v>Length - 3 1/2''</v>
      </c>
      <c r="I51" s="245">
        <f>AllData!E69</f>
        <v>18</v>
      </c>
      <c r="J51" s="245">
        <f>AllData!F69</f>
        <v>3.62</v>
      </c>
      <c r="K51" s="245">
        <f t="shared" si="2"/>
        <v>3.15</v>
      </c>
      <c r="L51" s="245">
        <f t="shared" si="3"/>
        <v>2.75</v>
      </c>
      <c r="M51" s="245" t="str">
        <f t="shared" si="8"/>
        <v>Stainless Steel</v>
      </c>
      <c r="Q51" s="252" t="s">
        <v>42</v>
      </c>
    </row>
    <row r="52" spans="1:17">
      <c r="A52" s="245" t="s">
        <v>2209</v>
      </c>
      <c r="B52" s="245" t="s">
        <v>2159</v>
      </c>
      <c r="C52" s="245" t="str">
        <f>$Q$18</f>
        <v>Cranks &amp; Couplings</v>
      </c>
      <c r="D52" s="246" t="str">
        <f>AllData!A70</f>
        <v>19h</v>
      </c>
      <c r="E52" s="245" t="str">
        <f>AllData!B70</f>
        <v>With brass grip</v>
      </c>
      <c r="G52" s="245" t="str">
        <f>AllData!C70</f>
        <v>Length - 5''</v>
      </c>
      <c r="I52" s="245">
        <f>AllData!E70</f>
        <v>21</v>
      </c>
      <c r="J52" s="245">
        <f>AllData!F70</f>
        <v>4.5599999999999996</v>
      </c>
      <c r="K52" s="245">
        <f t="shared" si="2"/>
        <v>3.97</v>
      </c>
      <c r="L52" s="245">
        <f t="shared" si="3"/>
        <v>3.47</v>
      </c>
      <c r="M52" s="245" t="str">
        <f t="shared" si="8"/>
        <v>Stainless Steel</v>
      </c>
      <c r="Q52" s="252" t="s">
        <v>44</v>
      </c>
    </row>
    <row r="53" spans="1:17">
      <c r="A53" s="245" t="s">
        <v>2210</v>
      </c>
      <c r="B53" s="245" t="s">
        <v>2159</v>
      </c>
      <c r="C53" s="245" t="str">
        <f>$Q$18</f>
        <v>Cranks &amp; Couplings</v>
      </c>
      <c r="D53" s="246" t="str">
        <f>AllData!A71</f>
        <v>19s</v>
      </c>
      <c r="E53" s="245" t="str">
        <f>AllData!B71</f>
        <v>Without grip</v>
      </c>
      <c r="G53" s="245" t="str">
        <f>AllData!C71</f>
        <v>Length - 3''</v>
      </c>
      <c r="I53" s="245">
        <f>AllData!E71</f>
        <v>13.9</v>
      </c>
      <c r="J53" s="245">
        <f>AllData!F71</f>
        <v>1.83</v>
      </c>
      <c r="K53" s="245">
        <f t="shared" si="2"/>
        <v>1.59</v>
      </c>
      <c r="L53" s="245">
        <f t="shared" si="3"/>
        <v>1.39</v>
      </c>
      <c r="M53" s="245" t="str">
        <f t="shared" si="8"/>
        <v>Stainless Steel</v>
      </c>
      <c r="Q53" s="252" t="s">
        <v>46</v>
      </c>
    </row>
    <row r="54" spans="1:17">
      <c r="A54" s="245" t="s">
        <v>2211</v>
      </c>
      <c r="B54" s="245" t="s">
        <v>2159</v>
      </c>
      <c r="C54" s="245" t="str">
        <f t="shared" ref="C54:C72" si="9">$Q$13</f>
        <v>Wheels &amp; Pulleys</v>
      </c>
      <c r="D54" s="246" t="str">
        <f>AllData!A75</f>
        <v>19a</v>
      </c>
      <c r="E54" s="245" t="str">
        <f>AllData!B75</f>
        <v>Artillery Wheel - Brass</v>
      </c>
      <c r="G54" s="245" t="str">
        <f>AllData!C75</f>
        <v>Diameter - 3''</v>
      </c>
      <c r="I54" s="245">
        <f>AllData!E75</f>
        <v>150</v>
      </c>
      <c r="J54" s="245">
        <f>AllData!F75</f>
        <v>24.43</v>
      </c>
      <c r="K54" s="245">
        <f t="shared" si="2"/>
        <v>21.25</v>
      </c>
      <c r="L54" s="245">
        <f t="shared" si="3"/>
        <v>18.57</v>
      </c>
      <c r="M54" s="245" t="str">
        <f>$Q$55</f>
        <v>Brass</v>
      </c>
      <c r="Q54" s="252" t="s">
        <v>48</v>
      </c>
    </row>
    <row r="55" spans="1:17">
      <c r="A55" s="245" t="s">
        <v>2212</v>
      </c>
      <c r="B55" s="245" t="s">
        <v>2159</v>
      </c>
      <c r="C55" s="245" t="str">
        <f t="shared" si="9"/>
        <v>Wheels &amp; Pulleys</v>
      </c>
      <c r="D55" s="246" t="str">
        <f>AllData!A76</f>
        <v>19b</v>
      </c>
      <c r="E55" s="245" t="str">
        <f>AllData!B76</f>
        <v>Pulley with boss</v>
      </c>
      <c r="G55" s="245" t="str">
        <f>AllData!C76</f>
        <v>Diameter - 3''</v>
      </c>
      <c r="I55" s="245">
        <f>AllData!E76</f>
        <v>57.8</v>
      </c>
      <c r="J55" s="245">
        <f>AllData!F76</f>
        <v>8.14</v>
      </c>
      <c r="K55" s="245">
        <f t="shared" si="2"/>
        <v>7.08</v>
      </c>
      <c r="L55" s="245">
        <f t="shared" si="3"/>
        <v>6.19</v>
      </c>
      <c r="M55" s="245" t="str">
        <f>_xlfn.TEXTJOIN(" , ",TRUE,$Q$44,$Q$50,$Q$47)</f>
        <v>Blue , Black , Red</v>
      </c>
      <c r="Q55" s="252" t="s">
        <v>49</v>
      </c>
    </row>
    <row r="56" spans="1:17">
      <c r="A56" s="245" t="s">
        <v>2213</v>
      </c>
      <c r="B56" s="245" t="s">
        <v>2159</v>
      </c>
      <c r="C56" s="245" t="str">
        <f t="shared" si="9"/>
        <v>Wheels &amp; Pulleys</v>
      </c>
      <c r="D56" s="246" t="str">
        <f>AllData!A77</f>
        <v>19c</v>
      </c>
      <c r="E56" s="245" t="str">
        <f>AllData!B77</f>
        <v>Pulley with boss</v>
      </c>
      <c r="G56" s="245" t="str">
        <f>AllData!C77</f>
        <v>Diameter - 6''</v>
      </c>
      <c r="I56" s="245">
        <f>AllData!E77</f>
        <v>182</v>
      </c>
      <c r="J56" s="245">
        <f>AllData!F77</f>
        <v>29.28</v>
      </c>
      <c r="K56" s="245">
        <f t="shared" si="2"/>
        <v>25.47</v>
      </c>
      <c r="L56" s="245">
        <f t="shared" si="3"/>
        <v>22.25</v>
      </c>
      <c r="M56" s="245" t="str">
        <f>_xlfn.TEXTJOIN(" , ",TRUE,$Q$44,$Q$50,$Q$47)</f>
        <v>Blue , Black , Red</v>
      </c>
      <c r="Q56" s="252" t="s">
        <v>2142</v>
      </c>
    </row>
    <row r="57" spans="1:17">
      <c r="A57" s="245" t="s">
        <v>2214</v>
      </c>
      <c r="B57" s="245" t="s">
        <v>2159</v>
      </c>
      <c r="C57" s="245" t="str">
        <f t="shared" si="9"/>
        <v>Wheels &amp; Pulleys</v>
      </c>
      <c r="D57" s="246" t="str">
        <f>AllData!A78</f>
        <v>19d</v>
      </c>
      <c r="E57" s="245" t="str">
        <f>AllData!B78</f>
        <v>Pulley 6'' half-disc no boss</v>
      </c>
      <c r="G57" s="245" t="str">
        <f>AllData!C78</f>
        <v>Diameter - 6''</v>
      </c>
      <c r="I57" s="245">
        <f>AllData!E78</f>
        <v>87.5</v>
      </c>
      <c r="J57" s="245">
        <f>AllData!F78</f>
        <v>14</v>
      </c>
      <c r="K57" s="245">
        <f t="shared" si="2"/>
        <v>12.18</v>
      </c>
      <c r="L57" s="245">
        <f t="shared" si="3"/>
        <v>10.64</v>
      </c>
      <c r="M57" s="245" t="str">
        <f>_xlfn.TEXTJOIN(" , ",TRUE,$Q$44,$Q$50,$Q$47)</f>
        <v>Blue , Black , Red</v>
      </c>
      <c r="Q57" s="252" t="s">
        <v>2326</v>
      </c>
    </row>
    <row r="58" spans="1:17">
      <c r="A58" s="245" t="s">
        <v>2216</v>
      </c>
      <c r="B58" s="245" t="s">
        <v>2159</v>
      </c>
      <c r="C58" s="245" t="str">
        <f t="shared" si="9"/>
        <v>Wheels &amp; Pulleys</v>
      </c>
      <c r="D58" s="246" t="str">
        <f>AllData!A79</f>
        <v>20</v>
      </c>
      <c r="E58" s="245" t="str">
        <f>AllData!B79</f>
        <v>Flanged Wheel</v>
      </c>
      <c r="G58" s="245" t="str">
        <f>AllData!C79</f>
        <v>Diameter - 1 1/8''</v>
      </c>
      <c r="I58" s="245">
        <f>AllData!E79</f>
        <v>26.7</v>
      </c>
      <c r="J58" s="245">
        <f>AllData!F79</f>
        <v>9.24</v>
      </c>
      <c r="K58" s="245">
        <f t="shared" si="2"/>
        <v>8.0399999999999991</v>
      </c>
      <c r="L58" s="245">
        <f t="shared" si="3"/>
        <v>7.02</v>
      </c>
      <c r="M58" s="245" t="str">
        <f>$Q$55</f>
        <v>Brass</v>
      </c>
    </row>
    <row r="59" spans="1:17">
      <c r="A59" s="245" t="s">
        <v>2217</v>
      </c>
      <c r="B59" s="245" t="s">
        <v>2159</v>
      </c>
      <c r="C59" s="245" t="str">
        <f t="shared" si="9"/>
        <v>Wheels &amp; Pulleys</v>
      </c>
      <c r="D59" s="246" t="str">
        <f>AllData!A80</f>
        <v>20b</v>
      </c>
      <c r="E59" s="245" t="str">
        <f>AllData!B80</f>
        <v>Flanged Wheel</v>
      </c>
      <c r="G59" s="245" t="str">
        <f>AllData!C80</f>
        <v>Diameter -  3/4''</v>
      </c>
      <c r="I59" s="245">
        <f>AllData!E80</f>
        <v>10.4</v>
      </c>
      <c r="J59" s="245">
        <f>AllData!F80</f>
        <v>6.84</v>
      </c>
      <c r="K59" s="245">
        <f t="shared" si="2"/>
        <v>5.95</v>
      </c>
      <c r="L59" s="245">
        <f t="shared" si="3"/>
        <v>5.2</v>
      </c>
      <c r="M59" s="245" t="str">
        <f>$Q$55</f>
        <v>Brass</v>
      </c>
    </row>
    <row r="60" spans="1:17">
      <c r="A60" s="245" t="s">
        <v>2218</v>
      </c>
      <c r="B60" s="245" t="s">
        <v>2159</v>
      </c>
      <c r="C60" s="245" t="str">
        <f t="shared" si="9"/>
        <v>Wheels &amp; Pulleys</v>
      </c>
      <c r="D60" s="246" t="str">
        <f>AllData!A81</f>
        <v>20a</v>
      </c>
      <c r="E60" s="245" t="str">
        <f>AllData!B81</f>
        <v>Pulley with boss</v>
      </c>
      <c r="G60" s="245" t="str">
        <f>AllData!C81</f>
        <v>Diameter - 2''</v>
      </c>
      <c r="I60" s="245">
        <f>AllData!E81</f>
        <v>20.399999999999999</v>
      </c>
      <c r="J60" s="245">
        <f>AllData!F81</f>
        <v>6.57</v>
      </c>
      <c r="K60" s="245">
        <f t="shared" si="2"/>
        <v>5.72</v>
      </c>
      <c r="L60" s="245">
        <f t="shared" si="3"/>
        <v>4.99</v>
      </c>
      <c r="M60" s="245" t="str">
        <f>_xlfn.TEXTJOIN(" , ",TRUE,$Q$44,$Q$50,$Q$47)</f>
        <v>Blue , Black , Red</v>
      </c>
    </row>
    <row r="61" spans="1:17">
      <c r="A61" s="245" t="s">
        <v>2219</v>
      </c>
      <c r="B61" s="245" t="s">
        <v>2159</v>
      </c>
      <c r="C61" s="245" t="str">
        <f t="shared" si="9"/>
        <v>Wheels &amp; Pulleys</v>
      </c>
      <c r="D61" s="246" t="str">
        <f>AllData!A82</f>
        <v>20c</v>
      </c>
      <c r="E61" s="245" t="str">
        <f>AllData!B82</f>
        <v>Pulley without Boss</v>
      </c>
      <c r="G61" s="245" t="str">
        <f>AllData!C82</f>
        <v>Diameter - 2''</v>
      </c>
      <c r="I61" s="245">
        <f>AllData!E82</f>
        <v>16.5</v>
      </c>
      <c r="J61" s="245">
        <f>AllData!F82</f>
        <v>4.74</v>
      </c>
      <c r="K61" s="245">
        <f t="shared" si="2"/>
        <v>4.12</v>
      </c>
      <c r="L61" s="245">
        <f t="shared" si="3"/>
        <v>3.6</v>
      </c>
      <c r="M61" s="245" t="str">
        <f>_xlfn.TEXTJOIN(" , ",TRUE,$Q$44,$Q$50,$Q$47)</f>
        <v>Blue , Black , Red</v>
      </c>
    </row>
    <row r="62" spans="1:17">
      <c r="A62" s="245" t="s">
        <v>2220</v>
      </c>
      <c r="B62" s="245" t="s">
        <v>2159</v>
      </c>
      <c r="C62" s="245" t="str">
        <f t="shared" si="9"/>
        <v>Wheels &amp; Pulleys</v>
      </c>
      <c r="D62" s="246" t="str">
        <f>AllData!A83</f>
        <v>21</v>
      </c>
      <c r="E62" s="245" t="str">
        <f>AllData!B83</f>
        <v>Pulley with boss</v>
      </c>
      <c r="G62" s="245" t="str">
        <f>AllData!C83</f>
        <v>Diameter - 1 1/2''</v>
      </c>
      <c r="I62" s="245">
        <f>AllData!E83</f>
        <v>12.3</v>
      </c>
      <c r="J62" s="245">
        <f>AllData!F83</f>
        <v>6.36</v>
      </c>
      <c r="K62" s="245">
        <f t="shared" si="2"/>
        <v>5.53</v>
      </c>
      <c r="L62" s="245">
        <f t="shared" si="3"/>
        <v>4.83</v>
      </c>
      <c r="M62" s="245" t="str">
        <f t="shared" ref="M62:M68" si="10">$Q$55</f>
        <v>Brass</v>
      </c>
    </row>
    <row r="63" spans="1:17">
      <c r="A63" s="245" t="s">
        <v>2221</v>
      </c>
      <c r="B63" s="245" t="s">
        <v>2159</v>
      </c>
      <c r="C63" s="245" t="str">
        <f t="shared" si="9"/>
        <v>Wheels &amp; Pulleys</v>
      </c>
      <c r="D63" s="246" t="str">
        <f>AllData!A84</f>
        <v>22</v>
      </c>
      <c r="E63" s="245" t="str">
        <f>AllData!B84</f>
        <v>Pulley with boss</v>
      </c>
      <c r="G63" s="245" t="str">
        <f>AllData!C84</f>
        <v>Diameter - 1''</v>
      </c>
      <c r="I63" s="245">
        <f>AllData!E84</f>
        <v>8</v>
      </c>
      <c r="J63" s="245">
        <f>AllData!F84</f>
        <v>3.45</v>
      </c>
      <c r="K63" s="245">
        <f t="shared" si="2"/>
        <v>3</v>
      </c>
      <c r="L63" s="245">
        <f t="shared" si="3"/>
        <v>2.62</v>
      </c>
      <c r="M63" s="245" t="str">
        <f t="shared" si="10"/>
        <v>Brass</v>
      </c>
    </row>
    <row r="64" spans="1:17">
      <c r="A64" s="245" t="s">
        <v>2222</v>
      </c>
      <c r="B64" s="245" t="s">
        <v>2159</v>
      </c>
      <c r="C64" s="245" t="str">
        <f t="shared" si="9"/>
        <v>Wheels &amp; Pulleys</v>
      </c>
      <c r="D64" s="246" t="str">
        <f>AllData!A85</f>
        <v>22a</v>
      </c>
      <c r="E64" s="245" t="str">
        <f>AllData!B85</f>
        <v>Pulley without Boss</v>
      </c>
      <c r="G64" s="245" t="str">
        <f>AllData!C85</f>
        <v>Diameter - 1''</v>
      </c>
      <c r="I64" s="245">
        <f>AllData!E85</f>
        <v>4.5999999999999996</v>
      </c>
      <c r="J64" s="245">
        <f>AllData!F85</f>
        <v>2.85</v>
      </c>
      <c r="K64" s="245">
        <f t="shared" si="2"/>
        <v>2.48</v>
      </c>
      <c r="L64" s="245">
        <f t="shared" si="3"/>
        <v>2.17</v>
      </c>
      <c r="M64" s="245" t="str">
        <f t="shared" si="10"/>
        <v>Brass</v>
      </c>
    </row>
    <row r="65" spans="1:13">
      <c r="A65" s="245" t="s">
        <v>2223</v>
      </c>
      <c r="B65" s="245" t="s">
        <v>2159</v>
      </c>
      <c r="C65" s="245" t="str">
        <f t="shared" si="9"/>
        <v>Wheels &amp; Pulleys</v>
      </c>
      <c r="D65" s="246" t="str">
        <f>AllData!A86</f>
        <v>23a</v>
      </c>
      <c r="E65" s="245" t="str">
        <f>AllData!B86</f>
        <v>Pulley with boss</v>
      </c>
      <c r="G65" s="245" t="str">
        <f>AllData!C86</f>
        <v>Diameter -  1/2''</v>
      </c>
      <c r="I65" s="245">
        <f>AllData!E86</f>
        <v>7.5</v>
      </c>
      <c r="J65" s="245">
        <f>AllData!F86</f>
        <v>2.2000000000000002</v>
      </c>
      <c r="K65" s="245">
        <f t="shared" si="2"/>
        <v>1.91</v>
      </c>
      <c r="L65" s="245">
        <f t="shared" si="3"/>
        <v>1.67</v>
      </c>
      <c r="M65" s="245" t="str">
        <f t="shared" si="10"/>
        <v>Brass</v>
      </c>
    </row>
    <row r="66" spans="1:13">
      <c r="A66" s="245" t="s">
        <v>2224</v>
      </c>
      <c r="B66" s="245" t="s">
        <v>2159</v>
      </c>
      <c r="C66" s="245" t="str">
        <f t="shared" si="9"/>
        <v>Wheels &amp; Pulleys</v>
      </c>
      <c r="D66" s="246" t="str">
        <f>AllData!A87</f>
        <v>23b</v>
      </c>
      <c r="E66" s="245" t="str">
        <f>AllData!B87</f>
        <v>Pulley without Boss</v>
      </c>
      <c r="G66" s="245" t="str">
        <f>AllData!C87</f>
        <v>Diameter -  1/2''</v>
      </c>
      <c r="I66" s="245">
        <f>AllData!E87</f>
        <v>5.9</v>
      </c>
      <c r="J66" s="245">
        <f>AllData!F87</f>
        <v>1.08</v>
      </c>
      <c r="K66" s="245">
        <f t="shared" si="2"/>
        <v>0.94</v>
      </c>
      <c r="L66" s="245">
        <f t="shared" si="3"/>
        <v>0.82</v>
      </c>
      <c r="M66" s="245" t="str">
        <f t="shared" si="10"/>
        <v>Brass</v>
      </c>
    </row>
    <row r="67" spans="1:13">
      <c r="A67" s="245" t="s">
        <v>2225</v>
      </c>
      <c r="B67" s="245" t="s">
        <v>2159</v>
      </c>
      <c r="C67" s="245" t="str">
        <f t="shared" si="9"/>
        <v>Wheels &amp; Pulleys</v>
      </c>
      <c r="D67" s="246" t="str">
        <f>AllData!A88</f>
        <v>24</v>
      </c>
      <c r="E67" s="245" t="str">
        <f>AllData!B88</f>
        <v>Bush Wheel</v>
      </c>
      <c r="G67" s="245" t="str">
        <f>AllData!C88</f>
        <v>Diameter - 1 3/8''</v>
      </c>
      <c r="H67" s="245" t="str">
        <f>AllData!D88</f>
        <v>8 Holes</v>
      </c>
      <c r="I67" s="245">
        <f>AllData!E88</f>
        <v>15.4</v>
      </c>
      <c r="J67" s="245">
        <f>AllData!F88</f>
        <v>3.8</v>
      </c>
      <c r="K67" s="245">
        <f t="shared" si="2"/>
        <v>3.31</v>
      </c>
      <c r="L67" s="245">
        <f t="shared" si="3"/>
        <v>2.89</v>
      </c>
      <c r="M67" s="245" t="str">
        <f t="shared" si="10"/>
        <v>Brass</v>
      </c>
    </row>
    <row r="68" spans="1:13">
      <c r="A68" s="245" t="s">
        <v>2226</v>
      </c>
      <c r="B68" s="245" t="s">
        <v>2159</v>
      </c>
      <c r="C68" s="245" t="str">
        <f t="shared" si="9"/>
        <v>Wheels &amp; Pulleys</v>
      </c>
      <c r="D68" s="246" t="str">
        <f>AllData!A89</f>
        <v>24b</v>
      </c>
      <c r="E68" s="245" t="str">
        <f>AllData!B89</f>
        <v>Bush Wheel</v>
      </c>
      <c r="G68" s="245" t="str">
        <f>AllData!C89</f>
        <v>Diameter - 1 3/8''</v>
      </c>
      <c r="H68" s="245" t="str">
        <f>AllData!D89</f>
        <v>6 Holes</v>
      </c>
      <c r="I68" s="245">
        <f>AllData!E89</f>
        <v>15.5</v>
      </c>
      <c r="J68" s="245">
        <f>AllData!F89</f>
        <v>3.81</v>
      </c>
      <c r="K68" s="245">
        <f t="shared" ref="K68:K131" si="11">ROUND(J68*$K$2,2)</f>
        <v>3.31</v>
      </c>
      <c r="L68" s="245">
        <f t="shared" ref="L68:L131" si="12">ROUND(J68*$L$2,2)</f>
        <v>2.9</v>
      </c>
      <c r="M68" s="245" t="str">
        <f t="shared" si="10"/>
        <v>Brass</v>
      </c>
    </row>
    <row r="69" spans="1:13">
      <c r="A69" s="245" t="s">
        <v>2227</v>
      </c>
      <c r="B69" s="245" t="s">
        <v>2159</v>
      </c>
      <c r="C69" s="245" t="str">
        <f t="shared" si="9"/>
        <v>Wheels &amp; Pulleys</v>
      </c>
      <c r="D69" s="246" t="str">
        <f>AllData!A90</f>
        <v>24aSS</v>
      </c>
      <c r="E69" s="245" t="str">
        <f>AllData!B90</f>
        <v>Wheel Disc [Steel]</v>
      </c>
      <c r="H69" s="245" t="str">
        <f>AllData!D90</f>
        <v>8 Holes</v>
      </c>
      <c r="I69" s="245">
        <f>AllData!E90</f>
        <v>6</v>
      </c>
      <c r="J69" s="245">
        <f>AllData!F90</f>
        <v>0.71</v>
      </c>
      <c r="K69" s="245">
        <f t="shared" si="11"/>
        <v>0.62</v>
      </c>
      <c r="L69" s="245">
        <f t="shared" si="12"/>
        <v>0.54</v>
      </c>
      <c r="M69" s="245" t="str">
        <f>_xlfn.TEXTJOIN(" , ",TRUE,$Q$50,$Q$47,$Q$45)</f>
        <v>Black , Red , Zinc plate</v>
      </c>
    </row>
    <row r="70" spans="1:13">
      <c r="A70" s="245" t="s">
        <v>2228</v>
      </c>
      <c r="B70" s="245" t="s">
        <v>2159</v>
      </c>
      <c r="C70" s="245" t="str">
        <f t="shared" si="9"/>
        <v>Wheels &amp; Pulleys</v>
      </c>
      <c r="D70" s="246" t="str">
        <f>AllData!A91</f>
        <v>24cSS</v>
      </c>
      <c r="E70" s="245" t="str">
        <f>AllData!B91</f>
        <v>Wheel Disc [Steel]</v>
      </c>
      <c r="H70" s="245" t="str">
        <f>AllData!D91</f>
        <v>6 Holes</v>
      </c>
      <c r="I70" s="245">
        <f>AllData!E91</f>
        <v>6.4</v>
      </c>
      <c r="J70" s="245">
        <f>AllData!F91</f>
        <v>0.71</v>
      </c>
      <c r="K70" s="245">
        <f t="shared" si="11"/>
        <v>0.62</v>
      </c>
      <c r="L70" s="245">
        <f t="shared" si="12"/>
        <v>0.54</v>
      </c>
      <c r="M70" s="245" t="str">
        <f>_xlfn.TEXTJOIN(" , ",TRUE,$Q$50,$Q$47,$Q$45)</f>
        <v>Black , Red , Zinc plate</v>
      </c>
    </row>
    <row r="71" spans="1:13">
      <c r="A71" s="245" t="s">
        <v>2229</v>
      </c>
      <c r="B71" s="245" t="s">
        <v>2159</v>
      </c>
      <c r="C71" s="245" t="str">
        <f t="shared" si="9"/>
        <v>Wheels &amp; Pulleys</v>
      </c>
      <c r="D71" s="246" t="str">
        <f>AllData!A92</f>
        <v>24aBR</v>
      </c>
      <c r="E71" s="245" t="str">
        <f>AllData!B92</f>
        <v>Wheel Disc [Brass]</v>
      </c>
      <c r="H71" s="245" t="str">
        <f>AllData!D92</f>
        <v>8 Holes</v>
      </c>
      <c r="I71" s="245">
        <f>AllData!E92</f>
        <v>6</v>
      </c>
      <c r="J71" s="245">
        <f>AllData!F92</f>
        <v>1.93</v>
      </c>
      <c r="K71" s="245">
        <f t="shared" si="11"/>
        <v>1.68</v>
      </c>
      <c r="L71" s="245">
        <f t="shared" si="12"/>
        <v>1.47</v>
      </c>
      <c r="M71" s="245" t="str">
        <f t="shared" ref="M71:M84" si="13">$Q$55</f>
        <v>Brass</v>
      </c>
    </row>
    <row r="72" spans="1:13">
      <c r="A72" s="245" t="s">
        <v>2230</v>
      </c>
      <c r="B72" s="245" t="s">
        <v>2159</v>
      </c>
      <c r="C72" s="245" t="str">
        <f t="shared" si="9"/>
        <v>Wheels &amp; Pulleys</v>
      </c>
      <c r="D72" s="246" t="str">
        <f>AllData!A93</f>
        <v>24cBR</v>
      </c>
      <c r="E72" s="245" t="str">
        <f>AllData!B93</f>
        <v>Wheel Disc [Brass]</v>
      </c>
      <c r="H72" s="245" t="str">
        <f>AllData!D93</f>
        <v>6 Holes</v>
      </c>
      <c r="I72" s="245">
        <f>AllData!E93</f>
        <v>6.4</v>
      </c>
      <c r="J72" s="245">
        <f>AllData!F93</f>
        <v>1.93</v>
      </c>
      <c r="K72" s="245">
        <f t="shared" si="11"/>
        <v>1.68</v>
      </c>
      <c r="L72" s="245">
        <f t="shared" si="12"/>
        <v>1.47</v>
      </c>
      <c r="M72" s="245" t="str">
        <f t="shared" si="13"/>
        <v>Brass</v>
      </c>
    </row>
    <row r="73" spans="1:13">
      <c r="A73" s="245" t="s">
        <v>2231</v>
      </c>
      <c r="B73" s="245" t="s">
        <v>2159</v>
      </c>
      <c r="C73" s="245" t="str">
        <f t="shared" ref="C73:C92" si="14">$Q$12</f>
        <v>Gears &amp; Pinions</v>
      </c>
      <c r="D73" s="246" t="str">
        <f>AllData!A97</f>
        <v>25</v>
      </c>
      <c r="E73" s="245" t="str">
        <f>AllData!B97</f>
        <v>Spur Pinion</v>
      </c>
      <c r="G73" s="245" t="str">
        <f>AllData!C97</f>
        <v>25T</v>
      </c>
      <c r="H73" s="245" t="str">
        <f>AllData!D97</f>
        <v>Face -  1/4''</v>
      </c>
      <c r="I73" s="245">
        <f>AllData!E97</f>
        <v>13.1</v>
      </c>
      <c r="J73" s="245">
        <f>AllData!F97</f>
        <v>8.6999999999999993</v>
      </c>
      <c r="K73" s="245">
        <f t="shared" si="11"/>
        <v>7.57</v>
      </c>
      <c r="L73" s="245">
        <f t="shared" si="12"/>
        <v>6.61</v>
      </c>
      <c r="M73" s="245" t="str">
        <f t="shared" si="13"/>
        <v>Brass</v>
      </c>
    </row>
    <row r="74" spans="1:13">
      <c r="A74" s="245" t="s">
        <v>2232</v>
      </c>
      <c r="B74" s="245" t="s">
        <v>2159</v>
      </c>
      <c r="C74" s="245" t="str">
        <f t="shared" si="14"/>
        <v>Gears &amp; Pinions</v>
      </c>
      <c r="D74" s="246" t="str">
        <f>AllData!A98</f>
        <v>25a</v>
      </c>
      <c r="E74" s="245" t="str">
        <f>AllData!B98</f>
        <v>Spur Pinion</v>
      </c>
      <c r="G74" s="245" t="str">
        <f>AllData!C98</f>
        <v>25T</v>
      </c>
      <c r="H74" s="245" t="str">
        <f>AllData!D98</f>
        <v>Face -  1/2''</v>
      </c>
      <c r="I74" s="245">
        <f>AllData!E98</f>
        <v>23.5</v>
      </c>
      <c r="J74" s="245">
        <f>AllData!F98</f>
        <v>10.24</v>
      </c>
      <c r="K74" s="245">
        <f t="shared" si="11"/>
        <v>8.91</v>
      </c>
      <c r="L74" s="245">
        <f t="shared" si="12"/>
        <v>7.78</v>
      </c>
      <c r="M74" s="245" t="str">
        <f t="shared" si="13"/>
        <v>Brass</v>
      </c>
    </row>
    <row r="75" spans="1:13">
      <c r="A75" s="245" t="s">
        <v>2233</v>
      </c>
      <c r="B75" s="245" t="s">
        <v>2159</v>
      </c>
      <c r="C75" s="245" t="str">
        <f t="shared" si="14"/>
        <v>Gears &amp; Pinions</v>
      </c>
      <c r="D75" s="246" t="str">
        <f>AllData!A99</f>
        <v>25b</v>
      </c>
      <c r="E75" s="245" t="str">
        <f>AllData!B99</f>
        <v>Spur Pinion</v>
      </c>
      <c r="G75" s="245" t="str">
        <f>AllData!C99</f>
        <v>25T</v>
      </c>
      <c r="H75" s="245" t="str">
        <f>AllData!D99</f>
        <v>Face -  3/4''</v>
      </c>
      <c r="I75" s="245">
        <f>AllData!E99</f>
        <v>34</v>
      </c>
      <c r="J75" s="245">
        <f>AllData!F99</f>
        <v>12.17</v>
      </c>
      <c r="K75" s="245">
        <f t="shared" si="11"/>
        <v>10.59</v>
      </c>
      <c r="L75" s="245">
        <f t="shared" si="12"/>
        <v>9.25</v>
      </c>
      <c r="M75" s="245" t="str">
        <f t="shared" si="13"/>
        <v>Brass</v>
      </c>
    </row>
    <row r="76" spans="1:13">
      <c r="A76" s="245" t="s">
        <v>2234</v>
      </c>
      <c r="B76" s="245" t="s">
        <v>2159</v>
      </c>
      <c r="C76" s="245" t="str">
        <f t="shared" si="14"/>
        <v>Gears &amp; Pinions</v>
      </c>
      <c r="D76" s="246" t="str">
        <f>AllData!A100</f>
        <v>26</v>
      </c>
      <c r="E76" s="245" t="str">
        <f>AllData!B100</f>
        <v>Spur Pinion</v>
      </c>
      <c r="G76" s="245" t="str">
        <f>AllData!C100</f>
        <v>19T</v>
      </c>
      <c r="H76" s="245" t="str">
        <f>AllData!D100</f>
        <v>Face -  1/4''</v>
      </c>
      <c r="I76" s="245">
        <f>AllData!E100</f>
        <v>8.5</v>
      </c>
      <c r="J76" s="245">
        <f>AllData!F100</f>
        <v>5.59</v>
      </c>
      <c r="K76" s="245">
        <f t="shared" si="11"/>
        <v>4.8600000000000003</v>
      </c>
      <c r="L76" s="245">
        <f t="shared" si="12"/>
        <v>4.25</v>
      </c>
      <c r="M76" s="245" t="str">
        <f t="shared" si="13"/>
        <v>Brass</v>
      </c>
    </row>
    <row r="77" spans="1:13">
      <c r="A77" s="245" t="s">
        <v>2235</v>
      </c>
      <c r="B77" s="245" t="s">
        <v>2159</v>
      </c>
      <c r="C77" s="245" t="str">
        <f t="shared" si="14"/>
        <v>Gears &amp; Pinions</v>
      </c>
      <c r="D77" s="246" t="str">
        <f>AllData!A101</f>
        <v>26a</v>
      </c>
      <c r="E77" s="245" t="str">
        <f>AllData!B101</f>
        <v>Spur Pinion</v>
      </c>
      <c r="G77" s="245" t="str">
        <f>AllData!C101</f>
        <v>19T</v>
      </c>
      <c r="H77" s="245" t="str">
        <f>AllData!D101</f>
        <v>Face -  1/2''</v>
      </c>
      <c r="I77" s="245">
        <f>AllData!E101</f>
        <v>13.8</v>
      </c>
      <c r="J77" s="245">
        <f>AllData!F101</f>
        <v>7.78</v>
      </c>
      <c r="K77" s="245">
        <f t="shared" si="11"/>
        <v>6.77</v>
      </c>
      <c r="L77" s="245">
        <f t="shared" si="12"/>
        <v>5.91</v>
      </c>
      <c r="M77" s="245" t="str">
        <f t="shared" si="13"/>
        <v>Brass</v>
      </c>
    </row>
    <row r="78" spans="1:13">
      <c r="A78" s="245" t="s">
        <v>2236</v>
      </c>
      <c r="B78" s="245" t="s">
        <v>2159</v>
      </c>
      <c r="C78" s="245" t="str">
        <f t="shared" si="14"/>
        <v>Gears &amp; Pinions</v>
      </c>
      <c r="D78" s="246" t="str">
        <f>AllData!A102</f>
        <v>26b</v>
      </c>
      <c r="E78" s="245" t="str">
        <f>AllData!B102</f>
        <v>Spur Pinion</v>
      </c>
      <c r="G78" s="245" t="str">
        <f>AllData!C102</f>
        <v>19T</v>
      </c>
      <c r="H78" s="245" t="str">
        <f>AllData!D102</f>
        <v>Face -  3/4''</v>
      </c>
      <c r="I78" s="245">
        <f>AllData!E102</f>
        <v>18</v>
      </c>
      <c r="J78" s="245">
        <f>AllData!F102</f>
        <v>9.4</v>
      </c>
      <c r="K78" s="245">
        <f t="shared" si="11"/>
        <v>8.18</v>
      </c>
      <c r="L78" s="245">
        <f t="shared" si="12"/>
        <v>7.14</v>
      </c>
      <c r="M78" s="245" t="str">
        <f t="shared" si="13"/>
        <v>Brass</v>
      </c>
    </row>
    <row r="79" spans="1:13">
      <c r="A79" s="245" t="s">
        <v>2237</v>
      </c>
      <c r="B79" s="245" t="s">
        <v>2159</v>
      </c>
      <c r="C79" s="245" t="str">
        <f t="shared" si="14"/>
        <v>Gears &amp; Pinions</v>
      </c>
      <c r="D79" s="246" t="str">
        <f>AllData!A103</f>
        <v>26c</v>
      </c>
      <c r="E79" s="245" t="str">
        <f>AllData!B103</f>
        <v>Spur Pinion</v>
      </c>
      <c r="G79" s="245" t="str">
        <f>AllData!C103</f>
        <v>15T</v>
      </c>
      <c r="H79" s="245" t="str">
        <f>AllData!D103</f>
        <v>Face -  1/4''</v>
      </c>
      <c r="I79" s="245">
        <f>AllData!E103</f>
        <v>11</v>
      </c>
      <c r="J79" s="245">
        <f>AllData!F103</f>
        <v>5.44</v>
      </c>
      <c r="K79" s="245">
        <f t="shared" si="11"/>
        <v>4.7300000000000004</v>
      </c>
      <c r="L79" s="245">
        <f t="shared" si="12"/>
        <v>4.13</v>
      </c>
      <c r="M79" s="245" t="str">
        <f t="shared" si="13"/>
        <v>Brass</v>
      </c>
    </row>
    <row r="80" spans="1:13">
      <c r="A80" s="245" t="s">
        <v>2238</v>
      </c>
      <c r="B80" s="245" t="s">
        <v>2159</v>
      </c>
      <c r="C80" s="245" t="str">
        <f t="shared" si="14"/>
        <v>Gears &amp; Pinions</v>
      </c>
      <c r="D80" s="246" t="str">
        <f>AllData!A107</f>
        <v>27</v>
      </c>
      <c r="E80" s="245" t="str">
        <f>AllData!B107</f>
        <v>Spur Gear</v>
      </c>
      <c r="G80" s="245" t="str">
        <f>AllData!C107</f>
        <v>50T</v>
      </c>
      <c r="H80" s="245" t="str">
        <f>AllData!D107</f>
        <v>Face - 2mm</v>
      </c>
      <c r="I80" s="245">
        <f>AllData!E107</f>
        <v>15</v>
      </c>
      <c r="J80" s="245">
        <f>AllData!F107</f>
        <v>12.28</v>
      </c>
      <c r="K80" s="245">
        <f t="shared" si="11"/>
        <v>10.68</v>
      </c>
      <c r="L80" s="245">
        <f t="shared" si="12"/>
        <v>9.33</v>
      </c>
      <c r="M80" s="245" t="str">
        <f t="shared" si="13"/>
        <v>Brass</v>
      </c>
    </row>
    <row r="81" spans="1:13">
      <c r="A81" s="245" t="s">
        <v>2239</v>
      </c>
      <c r="B81" s="245" t="s">
        <v>2159</v>
      </c>
      <c r="C81" s="245" t="str">
        <f t="shared" si="14"/>
        <v>Gears &amp; Pinions</v>
      </c>
      <c r="D81" s="246" t="str">
        <f>AllData!A108</f>
        <v>27a</v>
      </c>
      <c r="E81" s="245" t="str">
        <f>AllData!B108</f>
        <v>Spur Gear</v>
      </c>
      <c r="G81" s="245" t="str">
        <f>AllData!C108</f>
        <v>57T</v>
      </c>
      <c r="H81" s="245" t="str">
        <f>AllData!D108</f>
        <v>Face - 2mm</v>
      </c>
      <c r="I81" s="245">
        <f>AllData!E108</f>
        <v>17</v>
      </c>
      <c r="J81" s="245">
        <f>AllData!F108</f>
        <v>13.88</v>
      </c>
      <c r="K81" s="245">
        <f t="shared" si="11"/>
        <v>12.08</v>
      </c>
      <c r="L81" s="245">
        <f t="shared" si="12"/>
        <v>10.55</v>
      </c>
      <c r="M81" s="245" t="str">
        <f t="shared" si="13"/>
        <v>Brass</v>
      </c>
    </row>
    <row r="82" spans="1:13">
      <c r="A82" s="245" t="s">
        <v>2240</v>
      </c>
      <c r="B82" s="245" t="s">
        <v>2159</v>
      </c>
      <c r="C82" s="245" t="str">
        <f t="shared" si="14"/>
        <v>Gears &amp; Pinions</v>
      </c>
      <c r="D82" s="246" t="str">
        <f>AllData!A109</f>
        <v>27b</v>
      </c>
      <c r="E82" s="245" t="str">
        <f>AllData!B109</f>
        <v>Spur Gear</v>
      </c>
      <c r="G82" s="245" t="str">
        <f>AllData!C109</f>
        <v>133T</v>
      </c>
      <c r="H82" s="245" t="str">
        <f>AllData!D109</f>
        <v>Face -  1/16''</v>
      </c>
      <c r="I82" s="245">
        <f>AllData!E109</f>
        <v>75</v>
      </c>
      <c r="J82" s="245">
        <f>AllData!F109</f>
        <v>19.7</v>
      </c>
      <c r="K82" s="245">
        <f t="shared" si="11"/>
        <v>17.14</v>
      </c>
      <c r="L82" s="245">
        <f t="shared" si="12"/>
        <v>14.97</v>
      </c>
      <c r="M82" s="245" t="str">
        <f t="shared" si="13"/>
        <v>Brass</v>
      </c>
    </row>
    <row r="83" spans="1:13">
      <c r="A83" s="245" t="s">
        <v>2241</v>
      </c>
      <c r="B83" s="245" t="s">
        <v>2159</v>
      </c>
      <c r="C83" s="245" t="str">
        <f t="shared" si="14"/>
        <v>Gears &amp; Pinions</v>
      </c>
      <c r="D83" s="246" t="str">
        <f>AllData!A110</f>
        <v>27c</v>
      </c>
      <c r="E83" s="245" t="str">
        <f>AllData!B110</f>
        <v>Spur Gear</v>
      </c>
      <c r="G83" s="245" t="str">
        <f>AllData!C110</f>
        <v>95T</v>
      </c>
      <c r="H83" s="245" t="str">
        <f>AllData!D110</f>
        <v>Face -  1/16''</v>
      </c>
      <c r="I83" s="245">
        <f>AllData!E110</f>
        <v>39</v>
      </c>
      <c r="J83" s="245">
        <f>AllData!F110</f>
        <v>15.08</v>
      </c>
      <c r="K83" s="245">
        <f t="shared" si="11"/>
        <v>13.12</v>
      </c>
      <c r="L83" s="245">
        <f t="shared" si="12"/>
        <v>11.46</v>
      </c>
      <c r="M83" s="245" t="str">
        <f t="shared" si="13"/>
        <v>Brass</v>
      </c>
    </row>
    <row r="84" spans="1:13">
      <c r="A84" s="245" t="s">
        <v>2242</v>
      </c>
      <c r="B84" s="245" t="s">
        <v>2159</v>
      </c>
      <c r="C84" s="245" t="str">
        <f t="shared" si="14"/>
        <v>Gears &amp; Pinions</v>
      </c>
      <c r="D84" s="246" t="str">
        <f>AllData!A111</f>
        <v>27d</v>
      </c>
      <c r="E84" s="245" t="str">
        <f>AllData!B111</f>
        <v>Spur Gear</v>
      </c>
      <c r="G84" s="245" t="str">
        <f>AllData!C111</f>
        <v>60T</v>
      </c>
      <c r="H84" s="245" t="str">
        <f>AllData!D111</f>
        <v>Face - 2mm</v>
      </c>
      <c r="I84" s="245">
        <f>AllData!E111</f>
        <v>18</v>
      </c>
      <c r="J84" s="245">
        <f>AllData!F111</f>
        <v>14.41</v>
      </c>
      <c r="K84" s="245">
        <f t="shared" si="11"/>
        <v>12.54</v>
      </c>
      <c r="L84" s="245">
        <f t="shared" si="12"/>
        <v>10.95</v>
      </c>
      <c r="M84" s="245" t="str">
        <f t="shared" si="13"/>
        <v>Brass</v>
      </c>
    </row>
    <row r="85" spans="1:13">
      <c r="A85" s="245" t="s">
        <v>2243</v>
      </c>
      <c r="B85" s="245" t="s">
        <v>2159</v>
      </c>
      <c r="C85" s="245" t="str">
        <f t="shared" si="14"/>
        <v>Gears &amp; Pinions</v>
      </c>
      <c r="D85" s="246" t="str">
        <f>AllData!A113</f>
        <v>27f</v>
      </c>
      <c r="E85" s="245" t="str">
        <f>AllData!B113</f>
        <v>Plastic Gear with Brass boss</v>
      </c>
      <c r="G85" s="245" t="str">
        <f>AllData!C113</f>
        <v>14T</v>
      </c>
      <c r="H85" s="245" t="str">
        <f>AllData!D113</f>
        <v>PCD - 1"</v>
      </c>
      <c r="I85" s="245">
        <f>AllData!E113</f>
        <v>5.05</v>
      </c>
      <c r="J85" s="245">
        <f>AllData!F113</f>
        <v>1.96</v>
      </c>
      <c r="K85" s="245">
        <f t="shared" si="11"/>
        <v>1.71</v>
      </c>
      <c r="L85" s="245">
        <f t="shared" si="12"/>
        <v>1.49</v>
      </c>
      <c r="M85" s="245" t="str">
        <f>_xlfn.TEXTJOIN(" , ",TRUE,$Q$50,$Q$47)</f>
        <v>Black , Red</v>
      </c>
    </row>
    <row r="86" spans="1:13">
      <c r="A86" s="245" t="s">
        <v>2244</v>
      </c>
      <c r="B86" s="245" t="s">
        <v>2159</v>
      </c>
      <c r="C86" s="245" t="str">
        <f t="shared" si="14"/>
        <v>Gears &amp; Pinions</v>
      </c>
      <c r="D86" s="246" t="str">
        <f>AllData!A115</f>
        <v>28</v>
      </c>
      <c r="E86" s="245" t="str">
        <f>AllData!B115</f>
        <v>Contrate Gear</v>
      </c>
      <c r="G86" s="245" t="str">
        <f>AllData!C115</f>
        <v>50T</v>
      </c>
      <c r="I86" s="245">
        <f>AllData!E115</f>
        <v>18.8</v>
      </c>
      <c r="J86" s="245">
        <f>AllData!F115</f>
        <v>15.93</v>
      </c>
      <c r="K86" s="245">
        <f t="shared" si="11"/>
        <v>13.86</v>
      </c>
      <c r="L86" s="245">
        <f t="shared" si="12"/>
        <v>12.11</v>
      </c>
      <c r="M86" s="245" t="str">
        <f t="shared" ref="M86:M92" si="15">$Q$55</f>
        <v>Brass</v>
      </c>
    </row>
    <row r="87" spans="1:13">
      <c r="A87" s="245" t="s">
        <v>2245</v>
      </c>
      <c r="B87" s="245" t="s">
        <v>2159</v>
      </c>
      <c r="C87" s="245" t="str">
        <f t="shared" si="14"/>
        <v>Gears &amp; Pinions</v>
      </c>
      <c r="D87" s="246" t="str">
        <f>AllData!A116</f>
        <v>29</v>
      </c>
      <c r="E87" s="245" t="str">
        <f>AllData!B116</f>
        <v>Contrate Gear</v>
      </c>
      <c r="G87" s="245" t="str">
        <f>AllData!C116</f>
        <v>25T</v>
      </c>
      <c r="I87" s="245">
        <f>AllData!E116</f>
        <v>5.6</v>
      </c>
      <c r="J87" s="245">
        <f>AllData!F116</f>
        <v>7.95</v>
      </c>
      <c r="K87" s="245">
        <f t="shared" si="11"/>
        <v>6.92</v>
      </c>
      <c r="L87" s="245">
        <f t="shared" si="12"/>
        <v>6.04</v>
      </c>
      <c r="M87" s="245" t="str">
        <f t="shared" si="15"/>
        <v>Brass</v>
      </c>
    </row>
    <row r="88" spans="1:13">
      <c r="A88" s="245" t="s">
        <v>2246</v>
      </c>
      <c r="B88" s="245" t="s">
        <v>2159</v>
      </c>
      <c r="C88" s="245" t="str">
        <f t="shared" si="14"/>
        <v>Gears &amp; Pinions</v>
      </c>
      <c r="D88" s="246" t="str">
        <f>AllData!A118</f>
        <v>30</v>
      </c>
      <c r="E88" s="245" t="str">
        <f>AllData!B118</f>
        <v>Bevel Gear</v>
      </c>
      <c r="G88" s="245" t="str">
        <f>AllData!C118</f>
        <v>26T</v>
      </c>
      <c r="I88" s="245">
        <f>AllData!E118</f>
        <v>10.4</v>
      </c>
      <c r="J88" s="245">
        <f>AllData!F118</f>
        <v>12.37</v>
      </c>
      <c r="K88" s="245">
        <f t="shared" si="11"/>
        <v>10.76</v>
      </c>
      <c r="L88" s="245">
        <f t="shared" si="12"/>
        <v>9.4</v>
      </c>
      <c r="M88" s="245" t="str">
        <f t="shared" si="15"/>
        <v>Brass</v>
      </c>
    </row>
    <row r="89" spans="1:13">
      <c r="A89" s="245" t="s">
        <v>2247</v>
      </c>
      <c r="B89" s="245" t="s">
        <v>2159</v>
      </c>
      <c r="C89" s="245" t="str">
        <f t="shared" si="14"/>
        <v>Gears &amp; Pinions</v>
      </c>
      <c r="D89" s="246" t="str">
        <f>AllData!A119</f>
        <v>30a</v>
      </c>
      <c r="E89" s="245" t="str">
        <f>AllData!B119</f>
        <v>Bevel Gear</v>
      </c>
      <c r="G89" s="245" t="str">
        <f>AllData!C119</f>
        <v>16T</v>
      </c>
      <c r="I89" s="245">
        <f>AllData!E119</f>
        <v>12.5</v>
      </c>
      <c r="J89" s="245">
        <f>AllData!F119</f>
        <v>7.63</v>
      </c>
      <c r="K89" s="245">
        <f t="shared" si="11"/>
        <v>6.64</v>
      </c>
      <c r="L89" s="245">
        <f t="shared" si="12"/>
        <v>5.8</v>
      </c>
      <c r="M89" s="245" t="str">
        <f t="shared" si="15"/>
        <v>Brass</v>
      </c>
    </row>
    <row r="90" spans="1:13">
      <c r="A90" s="245" t="s">
        <v>2248</v>
      </c>
      <c r="B90" s="245" t="s">
        <v>2159</v>
      </c>
      <c r="C90" s="245" t="str">
        <f t="shared" si="14"/>
        <v>Gears &amp; Pinions</v>
      </c>
      <c r="D90" s="246" t="str">
        <f>AllData!A120</f>
        <v>30c</v>
      </c>
      <c r="E90" s="245" t="str">
        <f>AllData!B120</f>
        <v>Bevel Gear</v>
      </c>
      <c r="G90" s="245" t="str">
        <f>AllData!C120</f>
        <v>48T</v>
      </c>
      <c r="I90" s="245">
        <f>AllData!E120</f>
        <v>17.399999999999999</v>
      </c>
      <c r="J90" s="245">
        <f>AllData!F120</f>
        <v>22.68</v>
      </c>
      <c r="K90" s="245">
        <f t="shared" si="11"/>
        <v>19.73</v>
      </c>
      <c r="L90" s="245">
        <f t="shared" si="12"/>
        <v>17.239999999999998</v>
      </c>
      <c r="M90" s="245" t="str">
        <f t="shared" si="15"/>
        <v>Brass</v>
      </c>
    </row>
    <row r="91" spans="1:13">
      <c r="A91" s="245" t="s">
        <v>2249</v>
      </c>
      <c r="B91" s="245" t="s">
        <v>2159</v>
      </c>
      <c r="C91" s="245" t="str">
        <f t="shared" si="14"/>
        <v>Gears &amp; Pinions</v>
      </c>
      <c r="D91" s="246" t="str">
        <f>AllData!A122</f>
        <v>31</v>
      </c>
      <c r="E91" s="245" t="str">
        <f>AllData!B122</f>
        <v>Gear Wheel</v>
      </c>
      <c r="G91" s="245" t="str">
        <f>AllData!C122</f>
        <v>38T</v>
      </c>
      <c r="H91" s="245" t="str">
        <f>AllData!D122</f>
        <v>Face -  1/4''</v>
      </c>
      <c r="I91" s="245">
        <f>AllData!E122</f>
        <v>19.8</v>
      </c>
      <c r="J91" s="245">
        <f>AllData!F122</f>
        <v>12.56</v>
      </c>
      <c r="K91" s="245">
        <f t="shared" si="11"/>
        <v>10.93</v>
      </c>
      <c r="L91" s="245">
        <f t="shared" si="12"/>
        <v>9.5500000000000007</v>
      </c>
      <c r="M91" s="245" t="str">
        <f t="shared" si="15"/>
        <v>Brass</v>
      </c>
    </row>
    <row r="92" spans="1:13">
      <c r="A92" s="245" t="s">
        <v>2250</v>
      </c>
      <c r="B92" s="245" t="s">
        <v>2159</v>
      </c>
      <c r="C92" s="245" t="str">
        <f t="shared" si="14"/>
        <v>Gears &amp; Pinions</v>
      </c>
      <c r="D92" s="246" t="str">
        <f>AllData!A124</f>
        <v>32</v>
      </c>
      <c r="E92" s="245" t="str">
        <f>AllData!B124</f>
        <v>Worm</v>
      </c>
      <c r="I92" s="245">
        <f>AllData!E124</f>
        <v>17</v>
      </c>
      <c r="J92" s="245">
        <f>AllData!F124</f>
        <v>5.03</v>
      </c>
      <c r="K92" s="245">
        <f t="shared" si="11"/>
        <v>4.38</v>
      </c>
      <c r="L92" s="245">
        <f t="shared" si="12"/>
        <v>3.82</v>
      </c>
      <c r="M92" s="245" t="str">
        <f t="shared" si="15"/>
        <v>Brass</v>
      </c>
    </row>
    <row r="93" spans="1:13">
      <c r="A93" s="245" t="s">
        <v>2251</v>
      </c>
      <c r="B93" s="245" t="s">
        <v>2159</v>
      </c>
      <c r="C93" s="245" t="str">
        <f t="shared" ref="C93:C101" si="16">$Q$25</f>
        <v>Miscellaneous</v>
      </c>
      <c r="D93" s="246" t="str">
        <f>AllData!A128</f>
        <v>34</v>
      </c>
      <c r="E93" s="245" t="str">
        <f>AllData!B128</f>
        <v>Spanner</v>
      </c>
      <c r="G93" s="245" t="str">
        <f>AllData!C128</f>
        <v>Square nut</v>
      </c>
      <c r="I93" s="245">
        <f>AllData!E128</f>
        <v>7</v>
      </c>
      <c r="J93" s="245">
        <f>AllData!F128</f>
        <v>0.72</v>
      </c>
      <c r="K93" s="245">
        <f t="shared" si="11"/>
        <v>0.63</v>
      </c>
      <c r="L93" s="245">
        <f t="shared" si="12"/>
        <v>0.55000000000000004</v>
      </c>
      <c r="M93" s="245" t="str">
        <f>$Q$46</f>
        <v>Stainless Steel</v>
      </c>
    </row>
    <row r="94" spans="1:13">
      <c r="A94" s="245" t="s">
        <v>2252</v>
      </c>
      <c r="B94" s="245" t="s">
        <v>2159</v>
      </c>
      <c r="C94" s="245" t="str">
        <f t="shared" si="16"/>
        <v>Miscellaneous</v>
      </c>
      <c r="D94" s="246" t="str">
        <f>AllData!A129</f>
        <v>34b</v>
      </c>
      <c r="E94" s="245" t="str">
        <f>AllData!B129</f>
        <v>Box Spanner</v>
      </c>
      <c r="G94" s="245" t="str">
        <f>AllData!C129</f>
        <v>Square nut</v>
      </c>
      <c r="I94" s="245">
        <f>AllData!E129</f>
        <v>5.3</v>
      </c>
      <c r="J94" s="245">
        <f>AllData!F129</f>
        <v>2.4700000000000002</v>
      </c>
      <c r="K94" s="245">
        <f t="shared" si="11"/>
        <v>2.15</v>
      </c>
      <c r="L94" s="245">
        <f t="shared" si="12"/>
        <v>1.88</v>
      </c>
      <c r="M94" s="245" t="str">
        <f>$Q$46</f>
        <v>Stainless Steel</v>
      </c>
    </row>
    <row r="95" spans="1:13">
      <c r="A95" s="245" t="s">
        <v>2253</v>
      </c>
      <c r="B95" s="245" t="s">
        <v>2159</v>
      </c>
      <c r="C95" s="245" t="str">
        <f t="shared" si="16"/>
        <v>Miscellaneous</v>
      </c>
      <c r="D95" s="246" t="str">
        <f>AllData!A130</f>
        <v>34bH</v>
      </c>
      <c r="E95" s="245" t="str">
        <f>AllData!B130</f>
        <v>Box Spanner</v>
      </c>
      <c r="G95" s="245" t="str">
        <f>AllData!C130</f>
        <v>Hex nut</v>
      </c>
      <c r="I95" s="245">
        <f>AllData!E130</f>
        <v>5.4</v>
      </c>
      <c r="J95" s="245">
        <f>AllData!F130</f>
        <v>2.77</v>
      </c>
      <c r="K95" s="245">
        <f t="shared" si="11"/>
        <v>2.41</v>
      </c>
      <c r="L95" s="245">
        <f t="shared" si="12"/>
        <v>2.11</v>
      </c>
      <c r="M95" s="245" t="str">
        <f>$Q$46</f>
        <v>Stainless Steel</v>
      </c>
    </row>
    <row r="96" spans="1:13">
      <c r="A96" s="245" t="s">
        <v>2254</v>
      </c>
      <c r="B96" s="245" t="s">
        <v>2159</v>
      </c>
      <c r="C96" s="245" t="str">
        <f t="shared" si="16"/>
        <v>Miscellaneous</v>
      </c>
      <c r="D96" s="246" t="str">
        <f>AllData!A132</f>
        <v>35</v>
      </c>
      <c r="E96" s="245" t="str">
        <f>AllData!B132</f>
        <v>Spring Clip [Pack of 10]</v>
      </c>
      <c r="G96" s="245" t="str">
        <f>AllData!C132</f>
        <v>Tempered steel</v>
      </c>
      <c r="I96" s="245">
        <f>AllData!E132</f>
        <v>2</v>
      </c>
      <c r="J96" s="245">
        <f>AllData!F132</f>
        <v>0.73</v>
      </c>
      <c r="K96" s="245">
        <f t="shared" si="11"/>
        <v>0.64</v>
      </c>
      <c r="L96" s="245">
        <f t="shared" si="12"/>
        <v>0.55000000000000004</v>
      </c>
      <c r="M96" s="245" t="str">
        <f>$Q$50</f>
        <v>Black</v>
      </c>
    </row>
    <row r="97" spans="1:13">
      <c r="A97" s="245" t="s">
        <v>2255</v>
      </c>
      <c r="B97" s="245" t="s">
        <v>2159</v>
      </c>
      <c r="C97" s="245" t="str">
        <f t="shared" si="16"/>
        <v>Miscellaneous</v>
      </c>
      <c r="D97" s="246" t="str">
        <f>AllData!A133</f>
        <v>35k</v>
      </c>
      <c r="E97" s="245" t="str">
        <f>AllData!B133</f>
        <v>Key [Tongued Clip]</v>
      </c>
      <c r="G97" s="245" t="str">
        <f>AllData!C133</f>
        <v>Early MME type</v>
      </c>
      <c r="I97" s="245">
        <f>AllData!E133</f>
        <v>0.35</v>
      </c>
      <c r="J97" s="245">
        <f>AllData!F133</f>
        <v>1.73</v>
      </c>
      <c r="K97" s="245">
        <f t="shared" si="11"/>
        <v>1.51</v>
      </c>
      <c r="L97" s="245">
        <f t="shared" si="12"/>
        <v>1.31</v>
      </c>
      <c r="M97" s="245" t="str">
        <f>$Q$50</f>
        <v>Black</v>
      </c>
    </row>
    <row r="98" spans="1:13">
      <c r="A98" s="245" t="s">
        <v>2256</v>
      </c>
      <c r="B98" s="245" t="s">
        <v>2159</v>
      </c>
      <c r="C98" s="245" t="str">
        <f t="shared" si="16"/>
        <v>Miscellaneous</v>
      </c>
      <c r="D98" s="246" t="str">
        <f>AllData!A135</f>
        <v>36</v>
      </c>
      <c r="E98" s="245" t="str">
        <f>AllData!B135</f>
        <v>Screwdriver</v>
      </c>
      <c r="G98" s="245" t="str">
        <f>AllData!C135</f>
        <v>Plain</v>
      </c>
      <c r="I98" s="245">
        <f>AllData!E135</f>
        <v>17</v>
      </c>
      <c r="J98" s="245">
        <f>AllData!F135</f>
        <v>1.77</v>
      </c>
      <c r="K98" s="245">
        <f t="shared" si="11"/>
        <v>1.54</v>
      </c>
      <c r="L98" s="245">
        <f t="shared" si="12"/>
        <v>1.35</v>
      </c>
      <c r="M98" s="245" t="str">
        <f>$Q$46</f>
        <v>Stainless Steel</v>
      </c>
    </row>
    <row r="99" spans="1:13">
      <c r="A99" s="245" t="s">
        <v>2257</v>
      </c>
      <c r="B99" s="245" t="s">
        <v>2159</v>
      </c>
      <c r="C99" s="245" t="str">
        <f t="shared" si="16"/>
        <v>Miscellaneous</v>
      </c>
      <c r="D99" s="246" t="str">
        <f>AllData!A136</f>
        <v>36a</v>
      </c>
      <c r="E99" s="245" t="str">
        <f>AllData!B136</f>
        <v>Screwdriver</v>
      </c>
      <c r="G99" s="245" t="str">
        <f>AllData!C136</f>
        <v>Wood-handled</v>
      </c>
      <c r="I99" s="245">
        <f>AllData!E136</f>
        <v>35</v>
      </c>
      <c r="J99" s="245">
        <f>AllData!F136</f>
        <v>15.75</v>
      </c>
      <c r="K99" s="245">
        <f t="shared" si="11"/>
        <v>13.7</v>
      </c>
      <c r="L99" s="245">
        <f t="shared" si="12"/>
        <v>11.97</v>
      </c>
      <c r="M99" s="245" t="str">
        <f>$Q$46</f>
        <v>Stainless Steel</v>
      </c>
    </row>
    <row r="100" spans="1:13">
      <c r="A100" s="245" t="s">
        <v>2258</v>
      </c>
      <c r="B100" s="245" t="s">
        <v>2159</v>
      </c>
      <c r="C100" s="245" t="str">
        <f t="shared" si="16"/>
        <v>Miscellaneous</v>
      </c>
      <c r="D100" s="246" t="str">
        <f>AllData!A137</f>
        <v>36b</v>
      </c>
      <c r="E100" s="245" t="str">
        <f>AllData!B137</f>
        <v>Screwdriver</v>
      </c>
      <c r="G100" s="245" t="str">
        <f>AllData!C137</f>
        <v>Knurled steel</v>
      </c>
      <c r="I100" s="245">
        <f>AllData!E137</f>
        <v>67</v>
      </c>
      <c r="J100" s="245">
        <f>AllData!F137</f>
        <v>20.47</v>
      </c>
      <c r="K100" s="245">
        <f t="shared" si="11"/>
        <v>17.809999999999999</v>
      </c>
      <c r="L100" s="245">
        <f t="shared" si="12"/>
        <v>15.56</v>
      </c>
      <c r="M100" s="245" t="str">
        <f>$Q$46</f>
        <v>Stainless Steel</v>
      </c>
    </row>
    <row r="101" spans="1:13">
      <c r="A101" s="245" t="s">
        <v>2259</v>
      </c>
      <c r="B101" s="245" t="s">
        <v>2159</v>
      </c>
      <c r="C101" s="245" t="str">
        <f t="shared" si="16"/>
        <v>Miscellaneous</v>
      </c>
      <c r="D101" s="246" t="str">
        <f>AllData!A139</f>
        <v>36c</v>
      </c>
      <c r="E101" s="245" t="str">
        <f>AllData!B139</f>
        <v>Drift</v>
      </c>
      <c r="I101" s="245">
        <f>AllData!E139</f>
        <v>10.55</v>
      </c>
      <c r="J101" s="245">
        <f>AllData!F139</f>
        <v>2.23</v>
      </c>
      <c r="K101" s="245">
        <f t="shared" si="11"/>
        <v>1.94</v>
      </c>
      <c r="L101" s="245">
        <f t="shared" si="12"/>
        <v>1.69</v>
      </c>
      <c r="M101" s="245" t="str">
        <f>$Q$46</f>
        <v>Stainless Steel</v>
      </c>
    </row>
    <row r="102" spans="1:13">
      <c r="A102" s="245" t="s">
        <v>2260</v>
      </c>
      <c r="B102" s="245" t="s">
        <v>2159</v>
      </c>
      <c r="C102" s="245" t="str">
        <f>$Q$15</f>
        <v>Nuts &amp; Bolts</v>
      </c>
      <c r="D102" s="246" t="str">
        <f>AllData!A143</f>
        <v>37a</v>
      </c>
      <c r="E102" s="245" t="str">
        <f>AllData!B143</f>
        <v>Square nut</v>
      </c>
      <c r="G102" s="245" t="str">
        <f>AllData!C143</f>
        <v>1/4" A/F</v>
      </c>
      <c r="H102" s="245" t="str">
        <f>AllData!D143</f>
        <v>Pack of 10</v>
      </c>
      <c r="I102" s="245">
        <f>AllData!E143</f>
        <v>5</v>
      </c>
      <c r="J102" s="245">
        <f>AllData!F143</f>
        <v>1.0900000000000001</v>
      </c>
      <c r="K102" s="245">
        <f t="shared" si="11"/>
        <v>0.95</v>
      </c>
      <c r="L102" s="245">
        <f t="shared" si="12"/>
        <v>0.83</v>
      </c>
      <c r="M102" s="245" t="s">
        <v>49</v>
      </c>
    </row>
    <row r="103" spans="1:13">
      <c r="A103" s="245" t="s">
        <v>2261</v>
      </c>
      <c r="B103" s="245" t="s">
        <v>2159</v>
      </c>
      <c r="C103" s="245" t="str">
        <f>$Q$15</f>
        <v>Nuts &amp; Bolts</v>
      </c>
      <c r="D103" s="246" t="str">
        <f>AllData!A144</f>
        <v>37aH</v>
      </c>
      <c r="E103" s="245" t="str">
        <f>AllData!B144</f>
        <v>Hexagonal nut</v>
      </c>
      <c r="G103" s="245" t="str">
        <f>AllData!C144</f>
        <v>7/32" A/F</v>
      </c>
      <c r="H103" s="245" t="str">
        <f>AllData!D144</f>
        <v>Pack of 10</v>
      </c>
      <c r="I103" s="245">
        <f>AllData!E144</f>
        <v>7</v>
      </c>
      <c r="J103" s="245">
        <f>AllData!F144</f>
        <v>1.1100000000000001</v>
      </c>
      <c r="K103" s="245">
        <f t="shared" si="11"/>
        <v>0.97</v>
      </c>
      <c r="L103" s="245">
        <f t="shared" si="12"/>
        <v>0.84</v>
      </c>
      <c r="M103" s="245" t="s">
        <v>49</v>
      </c>
    </row>
    <row r="104" spans="1:13">
      <c r="A104" s="245" t="s">
        <v>2262</v>
      </c>
      <c r="B104" s="245" t="s">
        <v>2159</v>
      </c>
      <c r="C104" s="245" t="str">
        <f>$Q$15</f>
        <v>Nuts &amp; Bolts</v>
      </c>
      <c r="D104" s="246" t="str">
        <f>AllData!A145</f>
        <v>37b</v>
      </c>
      <c r="E104" s="245" t="str">
        <f>AllData!B145</f>
        <v>Cheesehead bolt</v>
      </c>
      <c r="G104" s="245" t="str">
        <f>AllData!C145</f>
        <v>7/32"</v>
      </c>
      <c r="H104" s="245" t="str">
        <f>AllData!D145</f>
        <v>Pack of 10</v>
      </c>
      <c r="I104" s="245">
        <f>AllData!E145</f>
        <v>10</v>
      </c>
      <c r="J104" s="245">
        <f>AllData!F145</f>
        <v>1.35</v>
      </c>
      <c r="K104" s="245">
        <f t="shared" si="11"/>
        <v>1.17</v>
      </c>
      <c r="L104" s="245">
        <f t="shared" si="12"/>
        <v>1.03</v>
      </c>
      <c r="M104" s="245" t="s">
        <v>49</v>
      </c>
    </row>
    <row r="105" spans="1:13">
      <c r="A105" s="245" t="s">
        <v>2263</v>
      </c>
      <c r="B105" s="245" t="s">
        <v>2159</v>
      </c>
      <c r="C105" s="245" t="str">
        <f>$Q$25</f>
        <v>Miscellaneous</v>
      </c>
      <c r="D105" s="246" t="str">
        <f>AllData!A147</f>
        <v>38</v>
      </c>
      <c r="E105" s="245" t="str">
        <f>AllData!B147</f>
        <v>Washer</v>
      </c>
      <c r="G105" s="245" t="str">
        <f>AllData!C147</f>
        <v>Dia - 3/8''</v>
      </c>
      <c r="H105" s="245" t="str">
        <f>AllData!D147</f>
        <v>Pack of 100</v>
      </c>
      <c r="I105" s="245">
        <f>AllData!E147</f>
        <v>27.5</v>
      </c>
      <c r="J105" s="245">
        <f>AllData!F147</f>
        <v>1.74</v>
      </c>
      <c r="K105" s="245">
        <f t="shared" si="11"/>
        <v>1.51</v>
      </c>
      <c r="L105" s="245">
        <f t="shared" si="12"/>
        <v>1.32</v>
      </c>
      <c r="M105" s="245" t="str">
        <f>_xlfn.TEXTJOIN(" , ",TRUE,$Q$42,$Q$45)</f>
        <v>Nickel plate , Zinc plate</v>
      </c>
    </row>
    <row r="106" spans="1:13">
      <c r="A106" s="245" t="s">
        <v>2264</v>
      </c>
      <c r="B106" s="245" t="s">
        <v>2159</v>
      </c>
      <c r="C106" s="245" t="str">
        <f>$Q$25</f>
        <v>Miscellaneous</v>
      </c>
      <c r="D106" s="246" t="str">
        <f>AllData!A148</f>
        <v>38d</v>
      </c>
      <c r="E106" s="245" t="str">
        <f>AllData!B148</f>
        <v>Large Washer</v>
      </c>
      <c r="G106" s="245" t="str">
        <f>AllData!C148</f>
        <v>Dia - 3/4''</v>
      </c>
      <c r="H106" s="245" t="str">
        <f>AllData!D148</f>
        <v>Pack of 10</v>
      </c>
      <c r="I106" s="245">
        <f>AllData!E148</f>
        <v>16.5</v>
      </c>
      <c r="J106" s="245">
        <f>AllData!F148</f>
        <v>1.45</v>
      </c>
      <c r="K106" s="245">
        <f t="shared" si="11"/>
        <v>1.26</v>
      </c>
      <c r="L106" s="245">
        <f t="shared" si="12"/>
        <v>1.1000000000000001</v>
      </c>
      <c r="M106" s="245" t="str">
        <f>_xlfn.TEXTJOIN(" , ",TRUE,Q45,Q46,Q47)</f>
        <v>Zinc plate , Stainless Steel , Red</v>
      </c>
    </row>
    <row r="107" spans="1:13">
      <c r="A107" s="245" t="s">
        <v>2265</v>
      </c>
      <c r="B107" s="245" t="s">
        <v>2159</v>
      </c>
      <c r="C107" s="245" t="str">
        <f>$Q$25</f>
        <v>Miscellaneous</v>
      </c>
      <c r="D107" s="246" t="str">
        <f>AllData!A150</f>
        <v>40</v>
      </c>
      <c r="E107" s="245" t="str">
        <f>_xlfn.TEXTJOIN(" | ",TRUE,AllData!B150:D150)</f>
        <v>Hank of Cord</v>
      </c>
      <c r="I107" s="245">
        <f>AllData!E150</f>
        <v>5.2</v>
      </c>
      <c r="J107" s="245">
        <f>AllData!F150</f>
        <v>2.2400000000000002</v>
      </c>
      <c r="K107" s="245">
        <f t="shared" si="11"/>
        <v>1.95</v>
      </c>
      <c r="L107" s="245">
        <f t="shared" si="12"/>
        <v>1.7</v>
      </c>
      <c r="M107" s="245" t="str">
        <f>_xlfn.TEXTJOIN(" , ",TRUE,$Q$43,$Q$50)</f>
        <v>Green , Black</v>
      </c>
    </row>
    <row r="108" spans="1:13">
      <c r="A108" s="245" t="s">
        <v>2266</v>
      </c>
      <c r="B108" s="245" t="s">
        <v>2159</v>
      </c>
      <c r="C108" s="245" t="str">
        <f>$Q$25</f>
        <v>Miscellaneous</v>
      </c>
      <c r="D108" s="246" t="str">
        <f>AllData!A152</f>
        <v>41</v>
      </c>
      <c r="E108" s="245" t="str">
        <f>_xlfn.TEXTJOIN(" | ",TRUE,AllData!B152:D152)</f>
        <v>Propeller Blade</v>
      </c>
      <c r="I108" s="245">
        <f>AllData!E152</f>
        <v>7.2</v>
      </c>
      <c r="J108" s="245">
        <f>AllData!F152</f>
        <v>5.74</v>
      </c>
      <c r="K108" s="245">
        <f t="shared" si="11"/>
        <v>4.99</v>
      </c>
      <c r="L108" s="245">
        <f t="shared" si="12"/>
        <v>4.3600000000000003</v>
      </c>
      <c r="M108" s="245" t="str">
        <f>_xlfn.TEXTJOIN(" , ",TRUE,$Q$43,$Q$50,Q47,Q48,Q49)</f>
        <v>Green , Black , Red , UK Yellow , Fr Yellow</v>
      </c>
    </row>
    <row r="109" spans="1:13">
      <c r="A109" s="245" t="s">
        <v>2267</v>
      </c>
      <c r="B109" s="245" t="s">
        <v>2159</v>
      </c>
      <c r="C109" s="245" t="str">
        <f>$Q$25</f>
        <v>Miscellaneous</v>
      </c>
      <c r="D109" s="246" t="str">
        <f>AllData!A154</f>
        <v>43</v>
      </c>
      <c r="E109" s="245" t="str">
        <f>_xlfn.TEXTJOIN(" | ",TRUE,AllData!B154:D154)</f>
        <v>Tension spring</v>
      </c>
      <c r="I109" s="245">
        <f>AllData!E154</f>
        <v>3.25</v>
      </c>
      <c r="J109" s="245">
        <f>AllData!F154</f>
        <v>0.87</v>
      </c>
      <c r="K109" s="245">
        <f t="shared" si="11"/>
        <v>0.76</v>
      </c>
      <c r="L109" s="245">
        <f t="shared" si="12"/>
        <v>0.66</v>
      </c>
      <c r="M109" s="245" t="str">
        <f>_xlfn.TEXTJOIN(" , ",TRUE,$Q$50)</f>
        <v>Black</v>
      </c>
    </row>
    <row r="110" spans="1:13">
      <c r="A110" s="245" t="s">
        <v>2268</v>
      </c>
      <c r="B110" s="245" t="s">
        <v>2159</v>
      </c>
      <c r="C110" s="245" t="str">
        <f>$Q$7</f>
        <v>Brackets</v>
      </c>
      <c r="D110" s="246" t="str">
        <f>AllData!A156</f>
        <v>44</v>
      </c>
      <c r="E110" s="245" t="str">
        <f>_xlfn.TEXTJOIN(" | ",TRUE,AllData!B156:D156)</f>
        <v>Stepped Bent Strip</v>
      </c>
      <c r="I110" s="245">
        <f>AllData!E156</f>
        <v>4.6500000000000004</v>
      </c>
      <c r="J110" s="245">
        <f>AllData!F156</f>
        <v>0.78</v>
      </c>
      <c r="K110" s="245">
        <f t="shared" si="11"/>
        <v>0.68</v>
      </c>
      <c r="L110" s="245">
        <f t="shared" si="12"/>
        <v>0.59</v>
      </c>
      <c r="M110" s="245" t="str">
        <f>_xlfn.TEXTJOIN(" , ",TRUE,$Q$42,$Q$43,$Q$44,$Q$45)</f>
        <v>Nickel plate , Green , Blue , Zinc plate</v>
      </c>
    </row>
    <row r="111" spans="1:13">
      <c r="A111" s="245" t="s">
        <v>2269</v>
      </c>
      <c r="B111" s="245" t="s">
        <v>2159</v>
      </c>
      <c r="C111" s="245" t="str">
        <f>$Q$7</f>
        <v>Brackets</v>
      </c>
      <c r="D111" s="246" t="str">
        <f>AllData!A160</f>
        <v>45</v>
      </c>
      <c r="E111" s="245" t="str">
        <f>_xlfn.TEXTJOIN(" | ",TRUE,AllData!B160:D160)</f>
        <v>Double Bent Strip</v>
      </c>
      <c r="I111" s="245">
        <f>AllData!E160</f>
        <v>4.8499999999999996</v>
      </c>
      <c r="J111" s="245">
        <f>AllData!F160</f>
        <v>1.08</v>
      </c>
      <c r="K111" s="245">
        <f t="shared" si="11"/>
        <v>0.94</v>
      </c>
      <c r="L111" s="245">
        <f t="shared" si="12"/>
        <v>0.82</v>
      </c>
      <c r="M111" s="245" t="str">
        <f>_xlfn.TEXTJOIN(" , ",TRUE,$Q$42,$Q$43,$Q$44,$Q$45)</f>
        <v>Nickel plate , Green , Blue , Zinc plate</v>
      </c>
    </row>
    <row r="112" spans="1:13">
      <c r="A112" s="245" t="s">
        <v>2270</v>
      </c>
      <c r="B112" s="245" t="s">
        <v>2159</v>
      </c>
      <c r="C112" s="245" t="str">
        <f>$Q$7</f>
        <v>Brackets</v>
      </c>
      <c r="D112" s="246" t="str">
        <f>AllData!A161</f>
        <v>45a</v>
      </c>
      <c r="E112" s="245" t="str">
        <f>_xlfn.TEXTJOIN(" | ",TRUE,AllData!B161:D161)</f>
        <v>Double Angle Channel Strip</v>
      </c>
      <c r="I112" s="245">
        <f>AllData!E161</f>
        <v>7.75</v>
      </c>
      <c r="J112" s="245">
        <f>AllData!F161</f>
        <v>1.91</v>
      </c>
      <c r="K112" s="245">
        <f t="shared" si="11"/>
        <v>1.66</v>
      </c>
      <c r="L112" s="245">
        <f t="shared" si="12"/>
        <v>1.45</v>
      </c>
      <c r="M112" s="245" t="str">
        <f>_xlfn.TEXTJOIN(" , ",TRUE,$Q$47)</f>
        <v>Red</v>
      </c>
    </row>
    <row r="113" spans="1:13">
      <c r="A113" s="245" t="s">
        <v>2271</v>
      </c>
      <c r="B113" s="245" t="s">
        <v>2159</v>
      </c>
      <c r="C113" s="245" t="str">
        <f t="shared" ref="C113:C122" si="17">$Q$5</f>
        <v>Strips &amp; Perforated Components</v>
      </c>
      <c r="D113" s="246" t="str">
        <f>AllData!A162</f>
        <v>46</v>
      </c>
      <c r="E113" s="245" t="str">
        <f>AllData!B162</f>
        <v>Double Angle Strip</v>
      </c>
      <c r="H113" s="245" t="str">
        <f>AllData!D162</f>
        <v>2Hx5Hx2H</v>
      </c>
      <c r="I113" s="245">
        <f>AllData!E162</f>
        <v>8.9499999999999993</v>
      </c>
      <c r="J113" s="245">
        <f>AllData!F162</f>
        <v>1.25</v>
      </c>
      <c r="K113" s="245">
        <f t="shared" si="11"/>
        <v>1.0900000000000001</v>
      </c>
      <c r="L113" s="245">
        <f t="shared" si="12"/>
        <v>0.95</v>
      </c>
      <c r="M113" s="245" t="str">
        <f t="shared" ref="M113:M122" si="18">_xlfn.TEXTJOIN(" , ",TRUE,$Q$42,$Q$43,$Q$44,$Q$45)</f>
        <v>Nickel plate , Green , Blue , Zinc plate</v>
      </c>
    </row>
    <row r="114" spans="1:13">
      <c r="A114" s="245" t="s">
        <v>2272</v>
      </c>
      <c r="B114" s="245" t="s">
        <v>2159</v>
      </c>
      <c r="C114" s="245" t="str">
        <f t="shared" si="17"/>
        <v>Strips &amp; Perforated Components</v>
      </c>
      <c r="D114" s="246" t="str">
        <f>AllData!A163</f>
        <v>46a</v>
      </c>
      <c r="E114" s="245" t="str">
        <f>AllData!B163</f>
        <v>Double Angle Strip</v>
      </c>
      <c r="H114" s="245" t="str">
        <f>AllData!D163</f>
        <v>2Hx3Hx2H</v>
      </c>
      <c r="I114" s="245">
        <f>AllData!E163</f>
        <v>7</v>
      </c>
      <c r="J114" s="245">
        <f>AllData!F163</f>
        <v>1.1499999999999999</v>
      </c>
      <c r="K114" s="245">
        <f t="shared" si="11"/>
        <v>1</v>
      </c>
      <c r="L114" s="245">
        <f t="shared" si="12"/>
        <v>0.87</v>
      </c>
      <c r="M114" s="245" t="str">
        <f t="shared" si="18"/>
        <v>Nickel plate , Green , Blue , Zinc plate</v>
      </c>
    </row>
    <row r="115" spans="1:13">
      <c r="A115" s="245" t="s">
        <v>2273</v>
      </c>
      <c r="B115" s="245" t="s">
        <v>2159</v>
      </c>
      <c r="C115" s="245" t="str">
        <f t="shared" si="17"/>
        <v>Strips &amp; Perforated Components</v>
      </c>
      <c r="D115" s="246" t="str">
        <f>AllData!A164</f>
        <v>47</v>
      </c>
      <c r="E115" s="245" t="str">
        <f>AllData!B164</f>
        <v>Double Angle Strip</v>
      </c>
      <c r="H115" s="245" t="str">
        <f>AllData!D164</f>
        <v>3Hx5Hx3H</v>
      </c>
      <c r="I115" s="245">
        <f>AllData!E164</f>
        <v>10.95</v>
      </c>
      <c r="J115" s="245">
        <f>AllData!F164</f>
        <v>1.4</v>
      </c>
      <c r="K115" s="245">
        <f t="shared" si="11"/>
        <v>1.22</v>
      </c>
      <c r="L115" s="245">
        <f t="shared" si="12"/>
        <v>1.06</v>
      </c>
      <c r="M115" s="245" t="str">
        <f t="shared" si="18"/>
        <v>Nickel plate , Green , Blue , Zinc plate</v>
      </c>
    </row>
    <row r="116" spans="1:13">
      <c r="A116" s="245" t="s">
        <v>2274</v>
      </c>
      <c r="B116" s="245" t="s">
        <v>2159</v>
      </c>
      <c r="C116" s="245" t="str">
        <f t="shared" si="17"/>
        <v>Strips &amp; Perforated Components</v>
      </c>
      <c r="D116" s="246" t="str">
        <f>AllData!A165</f>
        <v>47a</v>
      </c>
      <c r="E116" s="245" t="str">
        <f>AllData!B165</f>
        <v>Double Angle Strip</v>
      </c>
      <c r="H116" s="245" t="str">
        <f>AllData!D165</f>
        <v>3Hx6Hx3H</v>
      </c>
      <c r="I116" s="245">
        <f>AllData!E165</f>
        <v>11.85</v>
      </c>
      <c r="J116" s="245">
        <f>AllData!F165</f>
        <v>1.67</v>
      </c>
      <c r="K116" s="245">
        <f t="shared" si="11"/>
        <v>1.45</v>
      </c>
      <c r="L116" s="245">
        <f t="shared" si="12"/>
        <v>1.27</v>
      </c>
      <c r="M116" s="245" t="str">
        <f t="shared" si="18"/>
        <v>Nickel plate , Green , Blue , Zinc plate</v>
      </c>
    </row>
    <row r="117" spans="1:13">
      <c r="A117" s="245" t="s">
        <v>2275</v>
      </c>
      <c r="B117" s="245" t="s">
        <v>2159</v>
      </c>
      <c r="C117" s="245" t="str">
        <f t="shared" si="17"/>
        <v>Strips &amp; Perforated Components</v>
      </c>
      <c r="D117" s="246" t="str">
        <f>AllData!A166</f>
        <v>48</v>
      </c>
      <c r="E117" s="245" t="str">
        <f>AllData!B166</f>
        <v>Double Angle Strip</v>
      </c>
      <c r="H117" s="245" t="str">
        <f>AllData!D166</f>
        <v>1Hx3Hx1H</v>
      </c>
      <c r="I117" s="245">
        <f>AllData!E166</f>
        <v>4.5999999999999996</v>
      </c>
      <c r="J117" s="245">
        <f>AllData!F166</f>
        <v>0.95</v>
      </c>
      <c r="K117" s="245">
        <f t="shared" si="11"/>
        <v>0.83</v>
      </c>
      <c r="L117" s="245">
        <f t="shared" si="12"/>
        <v>0.72</v>
      </c>
      <c r="M117" s="245" t="str">
        <f t="shared" si="18"/>
        <v>Nickel plate , Green , Blue , Zinc plate</v>
      </c>
    </row>
    <row r="118" spans="1:13">
      <c r="A118" s="245" t="s">
        <v>2276</v>
      </c>
      <c r="B118" s="245" t="s">
        <v>2159</v>
      </c>
      <c r="C118" s="245" t="str">
        <f t="shared" si="17"/>
        <v>Strips &amp; Perforated Components</v>
      </c>
      <c r="D118" s="246" t="str">
        <f>AllData!A167</f>
        <v>48a</v>
      </c>
      <c r="E118" s="245" t="str">
        <f>AllData!B167</f>
        <v>Double Angle Strip</v>
      </c>
      <c r="H118" s="245" t="str">
        <f>AllData!D167</f>
        <v>1Hx5Hx1H</v>
      </c>
      <c r="I118" s="245">
        <f>AllData!E167</f>
        <v>6.75</v>
      </c>
      <c r="J118" s="245">
        <f>AllData!F167</f>
        <v>1.1499999999999999</v>
      </c>
      <c r="K118" s="245">
        <f t="shared" si="11"/>
        <v>1</v>
      </c>
      <c r="L118" s="245">
        <f t="shared" si="12"/>
        <v>0.87</v>
      </c>
      <c r="M118" s="245" t="str">
        <f t="shared" si="18"/>
        <v>Nickel plate , Green , Blue , Zinc plate</v>
      </c>
    </row>
    <row r="119" spans="1:13">
      <c r="A119" s="245" t="s">
        <v>2277</v>
      </c>
      <c r="B119" s="245" t="s">
        <v>2159</v>
      </c>
      <c r="C119" s="245" t="str">
        <f t="shared" si="17"/>
        <v>Strips &amp; Perforated Components</v>
      </c>
      <c r="D119" s="246" t="str">
        <f>AllData!A168</f>
        <v>48b</v>
      </c>
      <c r="E119" s="245" t="str">
        <f>AllData!B168</f>
        <v>Double Angle Strip</v>
      </c>
      <c r="H119" s="245" t="str">
        <f>AllData!D168</f>
        <v>1Hx7Hx1H</v>
      </c>
      <c r="I119" s="245">
        <f>AllData!E168</f>
        <v>8.9</v>
      </c>
      <c r="J119" s="245">
        <f>AllData!F168</f>
        <v>1.25</v>
      </c>
      <c r="K119" s="245">
        <f t="shared" si="11"/>
        <v>1.0900000000000001</v>
      </c>
      <c r="L119" s="245">
        <f t="shared" si="12"/>
        <v>0.95</v>
      </c>
      <c r="M119" s="245" t="str">
        <f t="shared" si="18"/>
        <v>Nickel plate , Green , Blue , Zinc plate</v>
      </c>
    </row>
    <row r="120" spans="1:13">
      <c r="A120" s="245" t="s">
        <v>2278</v>
      </c>
      <c r="B120" s="245" t="s">
        <v>2159</v>
      </c>
      <c r="C120" s="245" t="str">
        <f t="shared" si="17"/>
        <v>Strips &amp; Perforated Components</v>
      </c>
      <c r="D120" s="246" t="str">
        <f>AllData!A169</f>
        <v>48c</v>
      </c>
      <c r="E120" s="245" t="str">
        <f>AllData!B169</f>
        <v>Double Angle Strip</v>
      </c>
      <c r="H120" s="245" t="str">
        <f>AllData!D169</f>
        <v>1Hx9Hx1H</v>
      </c>
      <c r="I120" s="245">
        <f>AllData!E169</f>
        <v>11</v>
      </c>
      <c r="J120" s="245">
        <f>AllData!F169</f>
        <v>1.4</v>
      </c>
      <c r="K120" s="245">
        <f t="shared" si="11"/>
        <v>1.22</v>
      </c>
      <c r="L120" s="245">
        <f t="shared" si="12"/>
        <v>1.06</v>
      </c>
      <c r="M120" s="245" t="str">
        <f t="shared" si="18"/>
        <v>Nickel plate , Green , Blue , Zinc plate</v>
      </c>
    </row>
    <row r="121" spans="1:13">
      <c r="A121" s="245" t="s">
        <v>2279</v>
      </c>
      <c r="B121" s="245" t="s">
        <v>2159</v>
      </c>
      <c r="C121" s="245" t="str">
        <f t="shared" si="17"/>
        <v>Strips &amp; Perforated Components</v>
      </c>
      <c r="D121" s="246" t="str">
        <f>AllData!A170</f>
        <v>48d</v>
      </c>
      <c r="E121" s="245" t="str">
        <f>AllData!B170</f>
        <v>Double Angle Strip</v>
      </c>
      <c r="H121" s="245" t="str">
        <f>AllData!D170</f>
        <v>1Hx11Hx1H</v>
      </c>
      <c r="I121" s="245">
        <f>AllData!E170</f>
        <v>13</v>
      </c>
      <c r="J121" s="245">
        <f>AllData!F170</f>
        <v>1.68</v>
      </c>
      <c r="K121" s="245">
        <f t="shared" si="11"/>
        <v>1.46</v>
      </c>
      <c r="L121" s="245">
        <f t="shared" si="12"/>
        <v>1.28</v>
      </c>
      <c r="M121" s="245" t="str">
        <f t="shared" si="18"/>
        <v>Nickel plate , Green , Blue , Zinc plate</v>
      </c>
    </row>
    <row r="122" spans="1:13">
      <c r="A122" s="245" t="s">
        <v>2280</v>
      </c>
      <c r="B122" s="245" t="s">
        <v>2159</v>
      </c>
      <c r="C122" s="245" t="str">
        <f t="shared" si="17"/>
        <v>Strips &amp; Perforated Components</v>
      </c>
      <c r="D122" s="246" t="str">
        <f>AllData!A171</f>
        <v>48e</v>
      </c>
      <c r="E122" s="245" t="str">
        <f>AllData!B171</f>
        <v>Double Angle Strip</v>
      </c>
      <c r="H122" s="245" t="str">
        <f>AllData!D171</f>
        <v>1Hx[2+1]Hx1H</v>
      </c>
      <c r="I122" s="245">
        <f>AllData!E171</f>
        <v>3.6</v>
      </c>
      <c r="J122" s="245">
        <f>AllData!F171</f>
        <v>0.81</v>
      </c>
      <c r="K122" s="245">
        <f t="shared" si="11"/>
        <v>0.7</v>
      </c>
      <c r="L122" s="245">
        <f t="shared" si="12"/>
        <v>0.62</v>
      </c>
      <c r="M122" s="245" t="str">
        <f t="shared" si="18"/>
        <v>Nickel plate , Green , Blue , Zinc plate</v>
      </c>
    </row>
    <row r="123" spans="1:13">
      <c r="A123" s="245" t="s">
        <v>2281</v>
      </c>
      <c r="B123" s="245" t="s">
        <v>2159</v>
      </c>
      <c r="C123" s="245" t="str">
        <f>$Q$25</f>
        <v>Miscellaneous</v>
      </c>
      <c r="D123" s="246" t="str">
        <f>AllData!A173</f>
        <v>50</v>
      </c>
      <c r="E123" s="245" t="str">
        <f>_xlfn.TEXTJOIN(" | ",TRUE,AllData!B173:D173)</f>
        <v>Slide Piece</v>
      </c>
      <c r="I123" s="245">
        <f>AllData!E173</f>
        <v>4.5</v>
      </c>
      <c r="J123" s="245">
        <f>AllData!F173</f>
        <v>3.79</v>
      </c>
      <c r="K123" s="245">
        <f t="shared" si="11"/>
        <v>3.3</v>
      </c>
      <c r="L123" s="245">
        <f t="shared" si="12"/>
        <v>2.88</v>
      </c>
      <c r="M123" s="245" t="str">
        <f>$Q$55</f>
        <v>Brass</v>
      </c>
    </row>
    <row r="124" spans="1:13">
      <c r="A124" s="245" t="s">
        <v>2282</v>
      </c>
      <c r="B124" s="245" t="s">
        <v>2159</v>
      </c>
      <c r="C124" s="245" t="str">
        <f>$Q$25</f>
        <v>Miscellaneous</v>
      </c>
      <c r="D124" s="246" t="str">
        <f>AllData!A174</f>
        <v>50N</v>
      </c>
      <c r="E124" s="245" t="str">
        <f>AllData!B174</f>
        <v>Slide Piece without Boss</v>
      </c>
      <c r="G124" s="245" t="str">
        <f>AllData!C174</f>
        <v>Solid brass</v>
      </c>
      <c r="I124" s="245">
        <f>AllData!E174</f>
        <v>2.2999999999999998</v>
      </c>
      <c r="J124" s="245">
        <f>AllData!F174</f>
        <v>2.54</v>
      </c>
      <c r="K124" s="245">
        <f t="shared" si="11"/>
        <v>2.21</v>
      </c>
      <c r="L124" s="245">
        <f t="shared" si="12"/>
        <v>1.93</v>
      </c>
      <c r="M124" s="245" t="str">
        <f>$Q$55</f>
        <v>Brass</v>
      </c>
    </row>
    <row r="125" spans="1:13">
      <c r="A125" s="245" t="s">
        <v>2283</v>
      </c>
      <c r="B125" s="245" t="s">
        <v>2159</v>
      </c>
      <c r="C125" s="245" t="str">
        <f t="shared" ref="C125:C138" si="19">$Q$8</f>
        <v>Flat Plates</v>
      </c>
      <c r="D125" s="246" t="str">
        <f>AllData!A178</f>
        <v>51</v>
      </c>
      <c r="E125" s="245" t="str">
        <f>AllData!B178</f>
        <v>Flanged Plate</v>
      </c>
      <c r="G125" s="245" t="str">
        <f>AllData!C178</f>
        <v>Size -2 1/2'' x 1 1/2''</v>
      </c>
      <c r="H125" s="245" t="str">
        <f>AllData!D178</f>
        <v>5Hx3H</v>
      </c>
      <c r="I125" s="245">
        <f>AllData!E178</f>
        <v>17.3</v>
      </c>
      <c r="J125" s="245">
        <f>AllData!F178</f>
        <v>2.62</v>
      </c>
      <c r="K125" s="245">
        <f t="shared" si="11"/>
        <v>2.2799999999999998</v>
      </c>
      <c r="L125" s="245">
        <f t="shared" si="12"/>
        <v>1.99</v>
      </c>
      <c r="M125" s="245" t="str">
        <f>_xlfn.TEXTJOIN(" , ",TRUE,$Q$44,$Q$47,$Q$48,$Q$49)</f>
        <v>Blue , Red , UK Yellow , Fr Yellow</v>
      </c>
    </row>
    <row r="126" spans="1:13">
      <c r="A126" s="245" t="s">
        <v>2284</v>
      </c>
      <c r="B126" s="245" t="s">
        <v>2159</v>
      </c>
      <c r="C126" s="245" t="str">
        <f t="shared" si="19"/>
        <v>Flat Plates</v>
      </c>
      <c r="D126" s="246" t="str">
        <f>AllData!A179</f>
        <v>51a</v>
      </c>
      <c r="E126" s="245" t="str">
        <f>AllData!B179</f>
        <v>Flanged Plate</v>
      </c>
      <c r="G126" s="245" t="str">
        <f>AllData!C179</f>
        <v>Size -1 1/2'' x 1''</v>
      </c>
      <c r="H126" s="245" t="str">
        <f>AllData!D179</f>
        <v>3Hx2H</v>
      </c>
      <c r="I126" s="245">
        <f>AllData!E179</f>
        <v>12</v>
      </c>
      <c r="J126" s="245">
        <f>AllData!F179</f>
        <v>2.06</v>
      </c>
      <c r="K126" s="245">
        <f t="shared" si="11"/>
        <v>1.79</v>
      </c>
      <c r="L126" s="245">
        <f t="shared" si="12"/>
        <v>1.57</v>
      </c>
      <c r="M126" s="245" t="str">
        <f t="shared" ref="M126:M133" si="20">_xlfn.TEXTJOIN(" , ",TRUE,$Q$47,$Q$48,$Q$49)</f>
        <v>Red , UK Yellow , Fr Yellow</v>
      </c>
    </row>
    <row r="127" spans="1:13">
      <c r="A127" s="245" t="s">
        <v>2285</v>
      </c>
      <c r="B127" s="245" t="s">
        <v>2159</v>
      </c>
      <c r="C127" s="245" t="str">
        <f t="shared" si="19"/>
        <v>Flat Plates</v>
      </c>
      <c r="D127" s="246" t="str">
        <f>AllData!A180</f>
        <v>51b</v>
      </c>
      <c r="E127" s="245" t="str">
        <f>AllData!B180</f>
        <v>Flanged Plate</v>
      </c>
      <c r="G127" s="245" t="str">
        <f>AllData!C180</f>
        <v>Size -1 1/2'' x 1 1/2''</v>
      </c>
      <c r="H127" s="245" t="str">
        <f>AllData!D180</f>
        <v>3Hx3H</v>
      </c>
      <c r="I127" s="245">
        <f>AllData!E180</f>
        <v>11.9</v>
      </c>
      <c r="J127" s="245">
        <f>AllData!F180</f>
        <v>2.19</v>
      </c>
      <c r="K127" s="245">
        <f t="shared" si="11"/>
        <v>1.91</v>
      </c>
      <c r="L127" s="245">
        <f t="shared" si="12"/>
        <v>1.66</v>
      </c>
      <c r="M127" s="245" t="str">
        <f t="shared" si="20"/>
        <v>Red , UK Yellow , Fr Yellow</v>
      </c>
    </row>
    <row r="128" spans="1:13">
      <c r="A128" s="245" t="s">
        <v>2286</v>
      </c>
      <c r="B128" s="245" t="s">
        <v>2159</v>
      </c>
      <c r="C128" s="245" t="str">
        <f t="shared" si="19"/>
        <v>Flat Plates</v>
      </c>
      <c r="D128" s="246" t="str">
        <f>AllData!A181</f>
        <v>51c</v>
      </c>
      <c r="E128" s="245" t="str">
        <f>AllData!B181</f>
        <v>Flanged Plate</v>
      </c>
      <c r="G128" s="245" t="str">
        <f>AllData!C181</f>
        <v>Size -1'' x 1/2''</v>
      </c>
      <c r="H128" s="245" t="str">
        <f>AllData!D181</f>
        <v>2Hx1H</v>
      </c>
      <c r="I128" s="245">
        <f>AllData!E181</f>
        <v>5.8</v>
      </c>
      <c r="J128" s="245">
        <f>AllData!F181</f>
        <v>1.61</v>
      </c>
      <c r="K128" s="245">
        <f t="shared" si="11"/>
        <v>1.4</v>
      </c>
      <c r="L128" s="245">
        <f t="shared" si="12"/>
        <v>1.22</v>
      </c>
      <c r="M128" s="245" t="str">
        <f t="shared" si="20"/>
        <v>Red , UK Yellow , Fr Yellow</v>
      </c>
    </row>
    <row r="129" spans="1:13">
      <c r="A129" s="245" t="s">
        <v>2287</v>
      </c>
      <c r="B129" s="245" t="s">
        <v>2159</v>
      </c>
      <c r="C129" s="245" t="str">
        <f t="shared" si="19"/>
        <v>Flat Plates</v>
      </c>
      <c r="D129" s="246" t="str">
        <f>AllData!A182</f>
        <v>51d</v>
      </c>
      <c r="E129" s="245" t="str">
        <f>AllData!B182</f>
        <v>Corner-flanged Plate</v>
      </c>
      <c r="G129" s="245" t="str">
        <f>AllData!C182</f>
        <v>Size -1 1/2'' x 1''</v>
      </c>
      <c r="H129" s="245" t="str">
        <f>AllData!D182</f>
        <v>3Hx2H</v>
      </c>
      <c r="I129" s="245">
        <f>AllData!E182</f>
        <v>12.3</v>
      </c>
      <c r="J129" s="245">
        <f>AllData!F182</f>
        <v>1.77</v>
      </c>
      <c r="K129" s="245">
        <f t="shared" si="11"/>
        <v>1.54</v>
      </c>
      <c r="L129" s="245">
        <f t="shared" si="12"/>
        <v>1.35</v>
      </c>
      <c r="M129" s="245" t="str">
        <f t="shared" si="20"/>
        <v>Red , UK Yellow , Fr Yellow</v>
      </c>
    </row>
    <row r="130" spans="1:13">
      <c r="A130" s="245" t="s">
        <v>2288</v>
      </c>
      <c r="B130" s="245" t="s">
        <v>2159</v>
      </c>
      <c r="C130" s="245" t="str">
        <f t="shared" si="19"/>
        <v>Flat Plates</v>
      </c>
      <c r="D130" s="246" t="str">
        <f>AllData!A183</f>
        <v>51e</v>
      </c>
      <c r="E130" s="245" t="str">
        <f>AllData!B183</f>
        <v>Semi-flanged Plate</v>
      </c>
      <c r="G130" s="245" t="str">
        <f>AllData!C183</f>
        <v>Size -2 1/2'' x 1 1/2''</v>
      </c>
      <c r="H130" s="245" t="str">
        <f>AllData!D183</f>
        <v>5Hx3H</v>
      </c>
      <c r="I130" s="245">
        <f>AllData!E183</f>
        <v>19.399999999999999</v>
      </c>
      <c r="J130" s="245">
        <f>AllData!F183</f>
        <v>2.36</v>
      </c>
      <c r="K130" s="245">
        <f t="shared" si="11"/>
        <v>2.0499999999999998</v>
      </c>
      <c r="L130" s="245">
        <f t="shared" si="12"/>
        <v>1.79</v>
      </c>
      <c r="M130" s="245" t="str">
        <f t="shared" si="20"/>
        <v>Red , UK Yellow , Fr Yellow</v>
      </c>
    </row>
    <row r="131" spans="1:13">
      <c r="A131" s="245" t="s">
        <v>2289</v>
      </c>
      <c r="B131" s="245" t="s">
        <v>2159</v>
      </c>
      <c r="C131" s="245" t="str">
        <f t="shared" si="19"/>
        <v>Flat Plates</v>
      </c>
      <c r="D131" s="246" t="str">
        <f>AllData!A184</f>
        <v>51f</v>
      </c>
      <c r="E131" s="245" t="str">
        <f>AllData!B184</f>
        <v>Flanged Plate</v>
      </c>
      <c r="G131" s="245" t="str">
        <f>AllData!C184</f>
        <v>Size -1 1/2'' x 2 1/2''</v>
      </c>
      <c r="H131" s="245" t="str">
        <f>AllData!D184</f>
        <v>3Hx5H</v>
      </c>
      <c r="I131" s="245">
        <f>AllData!E184</f>
        <v>26</v>
      </c>
      <c r="J131" s="245">
        <f>AllData!F184</f>
        <v>2.23</v>
      </c>
      <c r="K131" s="245">
        <f t="shared" si="11"/>
        <v>1.94</v>
      </c>
      <c r="L131" s="245">
        <f t="shared" si="12"/>
        <v>1.69</v>
      </c>
      <c r="M131" s="245" t="str">
        <f t="shared" si="20"/>
        <v>Red , UK Yellow , Fr Yellow</v>
      </c>
    </row>
    <row r="132" spans="1:13">
      <c r="A132" s="245" t="s">
        <v>2290</v>
      </c>
      <c r="B132" s="245" t="s">
        <v>2159</v>
      </c>
      <c r="C132" s="245" t="str">
        <f t="shared" si="19"/>
        <v>Flat Plates</v>
      </c>
      <c r="D132" s="246" t="str">
        <f>AllData!A185</f>
        <v>51g</v>
      </c>
      <c r="E132" s="245" t="str">
        <f>AllData!B185</f>
        <v>Obtuse Flanged Plate - Single</v>
      </c>
      <c r="H132" s="245" t="str">
        <f>AllData!D185</f>
        <v>4Hx3H</v>
      </c>
      <c r="I132" s="245">
        <f>AllData!E185</f>
        <v>15</v>
      </c>
      <c r="J132" s="245">
        <f>AllData!F185</f>
        <v>2.06</v>
      </c>
      <c r="K132" s="245">
        <f t="shared" ref="K132:K163" si="21">ROUND(J132*$K$2,2)</f>
        <v>1.79</v>
      </c>
      <c r="L132" s="245">
        <f t="shared" ref="L132:L163" si="22">ROUND(J132*$L$2,2)</f>
        <v>1.57</v>
      </c>
      <c r="M132" s="245" t="str">
        <f t="shared" si="20"/>
        <v>Red , UK Yellow , Fr Yellow</v>
      </c>
    </row>
    <row r="133" spans="1:13">
      <c r="A133" s="245" t="s">
        <v>2291</v>
      </c>
      <c r="B133" s="245" t="s">
        <v>2159</v>
      </c>
      <c r="C133" s="245" t="str">
        <f t="shared" si="19"/>
        <v>Flat Plates</v>
      </c>
      <c r="D133" s="246" t="str">
        <f>AllData!A186</f>
        <v>51h</v>
      </c>
      <c r="E133" s="245" t="str">
        <f>AllData!B186</f>
        <v>Obtuse Flanged Plate - Double</v>
      </c>
      <c r="H133" s="245" t="str">
        <f>AllData!D186</f>
        <v>3Hx3H</v>
      </c>
      <c r="I133" s="245">
        <f>AllData!E186</f>
        <v>15</v>
      </c>
      <c r="J133" s="245">
        <f>AllData!F186</f>
        <v>2.21</v>
      </c>
      <c r="K133" s="245">
        <f t="shared" si="21"/>
        <v>1.92</v>
      </c>
      <c r="L133" s="245">
        <f t="shared" si="22"/>
        <v>1.68</v>
      </c>
      <c r="M133" s="245" t="str">
        <f t="shared" si="20"/>
        <v>Red , UK Yellow , Fr Yellow</v>
      </c>
    </row>
    <row r="134" spans="1:13">
      <c r="A134" s="245" t="s">
        <v>2292</v>
      </c>
      <c r="B134" s="245" t="s">
        <v>2159</v>
      </c>
      <c r="C134" s="245" t="str">
        <f t="shared" si="19"/>
        <v>Flat Plates</v>
      </c>
      <c r="D134" s="246" t="str">
        <f>AllData!A187</f>
        <v>52</v>
      </c>
      <c r="E134" s="245" t="str">
        <f>AllData!B187</f>
        <v>Flanged Plate</v>
      </c>
      <c r="G134" s="245" t="str">
        <f>AllData!C187</f>
        <v>Size -5 1/2'' x 2 1/2''</v>
      </c>
      <c r="H134" s="245" t="str">
        <f>AllData!D187</f>
        <v>11Hx5H</v>
      </c>
      <c r="I134" s="245">
        <f>AllData!E187</f>
        <v>84.4</v>
      </c>
      <c r="J134" s="245">
        <f>AllData!F187</f>
        <v>6.46</v>
      </c>
      <c r="K134" s="245">
        <f t="shared" si="21"/>
        <v>5.62</v>
      </c>
      <c r="L134" s="245">
        <f t="shared" si="22"/>
        <v>4.91</v>
      </c>
      <c r="M134" s="245" t="str">
        <f>_xlfn.TEXTJOIN(" , ",TRUE,$Q$44,$Q$47,$Q$48,$Q$49)</f>
        <v>Blue , Red , UK Yellow , Fr Yellow</v>
      </c>
    </row>
    <row r="135" spans="1:13">
      <c r="A135" s="245" t="s">
        <v>2293</v>
      </c>
      <c r="B135" s="245" t="s">
        <v>2159</v>
      </c>
      <c r="C135" s="245" t="str">
        <f t="shared" si="19"/>
        <v>Flat Plates</v>
      </c>
      <c r="D135" s="246" t="str">
        <f>AllData!A188</f>
        <v>53</v>
      </c>
      <c r="E135" s="245" t="str">
        <f>AllData!B188</f>
        <v>Flanged Plate</v>
      </c>
      <c r="G135" s="245" t="str">
        <f>AllData!C188</f>
        <v>Size -3 1/2'' x 2 1/2''</v>
      </c>
      <c r="H135" s="245" t="str">
        <f>AllData!D188</f>
        <v>7Hx5H</v>
      </c>
      <c r="I135" s="245">
        <f>AllData!E188</f>
        <v>40.4</v>
      </c>
      <c r="J135" s="245">
        <f>AllData!F188</f>
        <v>4.3899999999999997</v>
      </c>
      <c r="K135" s="245">
        <f t="shared" si="21"/>
        <v>3.82</v>
      </c>
      <c r="L135" s="245">
        <f t="shared" si="22"/>
        <v>3.34</v>
      </c>
      <c r="M135" s="245" t="str">
        <f>_xlfn.TEXTJOIN(" , ",TRUE,$Q$44,$Q$47,$Q$48,$Q$49)</f>
        <v>Blue , Red , UK Yellow , Fr Yellow</v>
      </c>
    </row>
    <row r="136" spans="1:13">
      <c r="A136" s="245" t="s">
        <v>2294</v>
      </c>
      <c r="B136" s="245" t="s">
        <v>2159</v>
      </c>
      <c r="C136" s="245" t="str">
        <f t="shared" si="19"/>
        <v>Flat Plates</v>
      </c>
      <c r="D136" s="246" t="str">
        <f>AllData!A189</f>
        <v>54</v>
      </c>
      <c r="E136" s="245" t="str">
        <f>AllData!B189</f>
        <v>Flanged Sector Plate</v>
      </c>
      <c r="G136" s="245" t="str">
        <f>AllData!C189</f>
        <v>Size -4 1/2''</v>
      </c>
      <c r="H136" s="245" t="str">
        <f>AllData!D189</f>
        <v>6H</v>
      </c>
      <c r="I136" s="245">
        <f>AllData!E189</f>
        <v>44.7</v>
      </c>
      <c r="J136" s="245">
        <f>AllData!F189</f>
        <v>5.6</v>
      </c>
      <c r="K136" s="245">
        <f t="shared" si="21"/>
        <v>4.87</v>
      </c>
      <c r="L136" s="245">
        <f t="shared" si="22"/>
        <v>4.26</v>
      </c>
      <c r="M136" s="245" t="str">
        <f>_xlfn.TEXTJOIN(" , ",TRUE,$Q$44,$Q$47,$Q$48,$Q$49)</f>
        <v>Blue , Red , UK Yellow , Fr Yellow</v>
      </c>
    </row>
    <row r="137" spans="1:13">
      <c r="A137" s="245" t="s">
        <v>2295</v>
      </c>
      <c r="B137" s="245" t="s">
        <v>2159</v>
      </c>
      <c r="C137" s="245" t="str">
        <f t="shared" si="19"/>
        <v>Flat Plates</v>
      </c>
      <c r="D137" s="246" t="str">
        <f>AllData!A193</f>
        <v>52a</v>
      </c>
      <c r="E137" s="245" t="str">
        <f>AllData!B193</f>
        <v>Flat Plate</v>
      </c>
      <c r="G137" s="245" t="str">
        <f>AllData!C193</f>
        <v>Size -3 1/2" x 5 1/2"</v>
      </c>
      <c r="H137" s="245" t="str">
        <f>AllData!D193</f>
        <v>7H x 11H</v>
      </c>
      <c r="I137" s="245">
        <f>AllData!E193</f>
        <v>80.8</v>
      </c>
      <c r="J137" s="245">
        <f>AllData!F193</f>
        <v>6.95</v>
      </c>
      <c r="K137" s="245">
        <f t="shared" si="21"/>
        <v>6.05</v>
      </c>
      <c r="L137" s="245">
        <f t="shared" si="22"/>
        <v>5.28</v>
      </c>
      <c r="M137" s="245" t="str">
        <f>_xlfn.TEXTJOIN(" , ",TRUE,$Q$47,$Q$48,$Q$49)</f>
        <v>Red , UK Yellow , Fr Yellow</v>
      </c>
    </row>
    <row r="138" spans="1:13">
      <c r="A138" s="245" t="s">
        <v>2296</v>
      </c>
      <c r="B138" s="245" t="s">
        <v>2159</v>
      </c>
      <c r="C138" s="245" t="str">
        <f t="shared" si="19"/>
        <v>Flat Plates</v>
      </c>
      <c r="D138" s="246" t="str">
        <f>AllData!A194</f>
        <v>53a</v>
      </c>
      <c r="E138" s="245" t="str">
        <f>AllData!B194</f>
        <v>Flat Plate</v>
      </c>
      <c r="G138" s="245" t="str">
        <f>AllData!C194</f>
        <v>Size -2 1/2" x 4 1/2"</v>
      </c>
      <c r="H138" s="245" t="str">
        <f>AllData!D194</f>
        <v>5H x 9H</v>
      </c>
      <c r="I138" s="245">
        <f>AllData!E194</f>
        <v>40.4</v>
      </c>
      <c r="J138" s="245">
        <f>AllData!F194</f>
        <v>3.99</v>
      </c>
      <c r="K138" s="245">
        <f t="shared" si="21"/>
        <v>3.47</v>
      </c>
      <c r="L138" s="245">
        <f t="shared" si="22"/>
        <v>3.03</v>
      </c>
      <c r="M138" s="245" t="str">
        <f>_xlfn.TEXTJOIN(" , ",TRUE,$Q$47,$Q$48,$Q$49)</f>
        <v>Red , UK Yellow , Fr Yellow</v>
      </c>
    </row>
    <row r="139" spans="1:13">
      <c r="A139" s="245" t="s">
        <v>2297</v>
      </c>
      <c r="B139" s="245" t="s">
        <v>2159</v>
      </c>
      <c r="C139" s="245" t="str">
        <f>$Q$5</f>
        <v>Strips &amp; Perforated Components</v>
      </c>
      <c r="D139" s="246" t="str">
        <f>AllData!A198</f>
        <v>55</v>
      </c>
      <c r="E139" s="245" t="str">
        <f>AllData!B198</f>
        <v>Slotted Strip</v>
      </c>
      <c r="G139" s="245" t="str">
        <f>AllData!C198</f>
        <v>Length - 5 1/2''</v>
      </c>
      <c r="I139" s="245">
        <f>AllData!E198</f>
        <v>9.9499999999999993</v>
      </c>
      <c r="J139" s="245">
        <f>AllData!F198</f>
        <v>2.17</v>
      </c>
      <c r="K139" s="245">
        <f t="shared" si="21"/>
        <v>1.89</v>
      </c>
      <c r="L139" s="245">
        <f t="shared" si="22"/>
        <v>1.65</v>
      </c>
      <c r="M139" s="245" t="str">
        <f>_xlfn.TEXTJOIN(" , ",TRUE,$Q$42,$Q$43,$Q$44,$Q$45)</f>
        <v>Nickel plate , Green , Blue , Zinc plate</v>
      </c>
    </row>
    <row r="140" spans="1:13">
      <c r="A140" s="245" t="s">
        <v>2298</v>
      </c>
      <c r="B140" s="245" t="s">
        <v>2159</v>
      </c>
      <c r="C140" s="245" t="str">
        <f>$Q$5</f>
        <v>Strips &amp; Perforated Components</v>
      </c>
      <c r="D140" s="246" t="str">
        <f>AllData!A199</f>
        <v>55a</v>
      </c>
      <c r="E140" s="245" t="str">
        <f>AllData!B199</f>
        <v>Slotted Strip</v>
      </c>
      <c r="G140" s="245" t="str">
        <f>AllData!C199</f>
        <v>Length - 2''</v>
      </c>
      <c r="I140" s="245">
        <f>AllData!E199</f>
        <v>3.45</v>
      </c>
      <c r="J140" s="245">
        <f>AllData!F199</f>
        <v>1.07</v>
      </c>
      <c r="K140" s="245">
        <f t="shared" si="21"/>
        <v>0.93</v>
      </c>
      <c r="L140" s="245">
        <f t="shared" si="22"/>
        <v>0.81</v>
      </c>
      <c r="M140" s="245" t="str">
        <f>_xlfn.TEXTJOIN(" , ",TRUE,$Q$42,$Q$43,$Q$44,$Q$45)</f>
        <v>Nickel plate , Green , Blue , Zinc plate</v>
      </c>
    </row>
    <row r="141" spans="1:13">
      <c r="A141" s="245" t="s">
        <v>2327</v>
      </c>
      <c r="B141" s="245" t="s">
        <v>2159</v>
      </c>
      <c r="C141" s="245" t="str">
        <f t="shared" ref="C141:C147" si="23">$Q$25</f>
        <v>Miscellaneous</v>
      </c>
      <c r="D141" s="246" t="str">
        <f>AllData!A203</f>
        <v>57</v>
      </c>
      <c r="E141" s="245" t="str">
        <f>AllData!B203</f>
        <v>Wire Hook, Large</v>
      </c>
      <c r="I141" s="245">
        <f>AllData!E203</f>
        <v>1.7</v>
      </c>
      <c r="J141" s="245">
        <f>AllData!F203</f>
        <v>0.84</v>
      </c>
      <c r="K141" s="245">
        <f t="shared" si="21"/>
        <v>0.73</v>
      </c>
      <c r="L141" s="245">
        <f t="shared" si="22"/>
        <v>0.64</v>
      </c>
      <c r="M141" s="245" t="str">
        <f>$Q$57</f>
        <v>Natural Metal</v>
      </c>
    </row>
    <row r="142" spans="1:13">
      <c r="A142" s="245" t="s">
        <v>2328</v>
      </c>
      <c r="B142" s="245" t="s">
        <v>2159</v>
      </c>
      <c r="C142" s="245" t="str">
        <f t="shared" si="23"/>
        <v>Miscellaneous</v>
      </c>
      <c r="D142" s="246" t="str">
        <f>AllData!A204</f>
        <v>57c</v>
      </c>
      <c r="E142" s="245" t="str">
        <f>AllData!B204</f>
        <v>Loaded Hook</v>
      </c>
      <c r="G142" s="245" t="str">
        <f>AllData!C204</f>
        <v>Grooved barrel</v>
      </c>
      <c r="I142" s="245">
        <f>AllData!E204</f>
        <v>11.6</v>
      </c>
      <c r="J142" s="245">
        <f>AllData!F204</f>
        <v>1.63</v>
      </c>
      <c r="K142" s="245">
        <f t="shared" si="21"/>
        <v>1.42</v>
      </c>
      <c r="L142" s="245">
        <f t="shared" si="22"/>
        <v>1.24</v>
      </c>
      <c r="M142" s="245" t="str">
        <f>$Q$57</f>
        <v>Natural Metal</v>
      </c>
    </row>
    <row r="143" spans="1:13">
      <c r="A143" s="245" t="s">
        <v>2329</v>
      </c>
      <c r="B143" s="245" t="s">
        <v>2159</v>
      </c>
      <c r="C143" s="245" t="str">
        <f t="shared" si="23"/>
        <v>Miscellaneous</v>
      </c>
      <c r="D143" s="246" t="str">
        <f>AllData!A205</f>
        <v>57e</v>
      </c>
      <c r="E143" s="245" t="str">
        <f>AllData!B205</f>
        <v>Crane Hook</v>
      </c>
      <c r="G143" s="245" t="str">
        <f>AllData!C205</f>
        <v>As 1976 Crane set</v>
      </c>
      <c r="I143" s="245">
        <f>AllData!E205</f>
        <v>24.5</v>
      </c>
      <c r="J143" s="245">
        <f>AllData!F205</f>
        <v>8.27</v>
      </c>
      <c r="K143" s="245">
        <f t="shared" si="21"/>
        <v>7.19</v>
      </c>
      <c r="L143" s="245">
        <f t="shared" si="22"/>
        <v>6.29</v>
      </c>
      <c r="M143" s="245" t="str">
        <f>_xlfn.TEXTJOIN(" , ",TRUE,$Q$50,$Q$45)</f>
        <v>Black , Zinc plate</v>
      </c>
    </row>
    <row r="144" spans="1:13">
      <c r="A144" s="245" t="s">
        <v>2330</v>
      </c>
      <c r="B144" s="245" t="s">
        <v>2159</v>
      </c>
      <c r="C144" s="245" t="str">
        <f t="shared" si="23"/>
        <v>Miscellaneous</v>
      </c>
      <c r="D144" s="246" t="str">
        <f>AllData!A206</f>
        <v>57d</v>
      </c>
      <c r="E144" s="245" t="str">
        <f>AllData!B206</f>
        <v>Wire Hook, Small</v>
      </c>
      <c r="G144" s="245" t="str">
        <f>AllData!C206</f>
        <v>1962-style</v>
      </c>
      <c r="I144" s="245">
        <f>AllData!E206</f>
        <v>0.65</v>
      </c>
      <c r="J144" s="245">
        <f>AllData!F206</f>
        <v>0.37</v>
      </c>
      <c r="K144" s="245">
        <f t="shared" si="21"/>
        <v>0.32</v>
      </c>
      <c r="L144" s="245">
        <f t="shared" si="22"/>
        <v>0.28000000000000003</v>
      </c>
      <c r="M144" s="245" t="str">
        <f>$Q$57</f>
        <v>Natural Metal</v>
      </c>
    </row>
    <row r="145" spans="1:13">
      <c r="A145" s="245" t="s">
        <v>2331</v>
      </c>
      <c r="B145" s="245" t="s">
        <v>2159</v>
      </c>
      <c r="C145" s="245" t="str">
        <f t="shared" si="23"/>
        <v>Miscellaneous</v>
      </c>
      <c r="D145" s="246" t="str">
        <f>AllData!A207</f>
        <v>58</v>
      </c>
      <c r="E145" s="245" t="str">
        <f>AllData!B207</f>
        <v>Spring Cord</v>
      </c>
      <c r="G145" s="245" t="str">
        <f>AllData!C207</f>
        <v>1 metre</v>
      </c>
      <c r="I145" s="245">
        <f>AllData!E207</f>
        <v>14.5</v>
      </c>
      <c r="J145" s="245">
        <f>AllData!F207</f>
        <v>9.9700000000000006</v>
      </c>
      <c r="K145" s="245">
        <f t="shared" si="21"/>
        <v>8.67</v>
      </c>
      <c r="L145" s="245">
        <f t="shared" si="22"/>
        <v>7.58</v>
      </c>
      <c r="M145" s="245" t="str">
        <f>$Q$46</f>
        <v>Stainless Steel</v>
      </c>
    </row>
    <row r="146" spans="1:13">
      <c r="A146" s="245" t="s">
        <v>2332</v>
      </c>
      <c r="B146" s="245" t="s">
        <v>2159</v>
      </c>
      <c r="C146" s="245" t="str">
        <f t="shared" si="23"/>
        <v>Miscellaneous</v>
      </c>
      <c r="D146" s="246" t="str">
        <f>AllData!A208</f>
        <v>58a</v>
      </c>
      <c r="E146" s="245" t="str">
        <f>AllData!B208</f>
        <v>Coupling screw - Brass</v>
      </c>
      <c r="I146" s="245">
        <f>AllData!E208</f>
        <v>0.15</v>
      </c>
      <c r="J146" s="245">
        <f>AllData!F208</f>
        <v>0.61</v>
      </c>
      <c r="K146" s="245">
        <f t="shared" si="21"/>
        <v>0.53</v>
      </c>
      <c r="L146" s="245">
        <f t="shared" si="22"/>
        <v>0.46</v>
      </c>
      <c r="M146" s="245" t="str">
        <f>$Q$55</f>
        <v>Brass</v>
      </c>
    </row>
    <row r="147" spans="1:13">
      <c r="A147" s="245" t="s">
        <v>2333</v>
      </c>
      <c r="B147" s="245" t="s">
        <v>2159</v>
      </c>
      <c r="C147" s="245" t="str">
        <f t="shared" si="23"/>
        <v>Miscellaneous</v>
      </c>
      <c r="D147" s="246" t="str">
        <f>AllData!A209</f>
        <v>58b</v>
      </c>
      <c r="E147" s="245" t="str">
        <f>AllData!B209</f>
        <v>Hook for Spring Cord</v>
      </c>
      <c r="I147" s="245">
        <f>AllData!E209</f>
        <v>0.3</v>
      </c>
      <c r="J147" s="245">
        <f>AllData!F209</f>
        <v>0.81</v>
      </c>
      <c r="K147" s="245">
        <f t="shared" si="21"/>
        <v>0.7</v>
      </c>
      <c r="L147" s="245">
        <f t="shared" si="22"/>
        <v>0.62</v>
      </c>
    </row>
    <row r="148" spans="1:13">
      <c r="A148" s="245" t="s">
        <v>2346</v>
      </c>
      <c r="B148" s="245" t="s">
        <v>2159</v>
      </c>
      <c r="C148" s="245" t="str">
        <f>$Q$19</f>
        <v>Collars &amp; Standards</v>
      </c>
      <c r="D148" s="246" t="str">
        <f>AllData!A213</f>
        <v>59</v>
      </c>
      <c r="E148" s="245" t="str">
        <f>_xlfn.TEXTJOIN(" | ",TRUE,AllData!B213:D213)</f>
        <v>Collar</v>
      </c>
      <c r="I148" s="245">
        <f>AllData!E213</f>
        <v>2.5</v>
      </c>
      <c r="J148" s="245">
        <f>AllData!F213</f>
        <v>0.85</v>
      </c>
      <c r="K148" s="245">
        <f t="shared" si="21"/>
        <v>0.74</v>
      </c>
      <c r="L148" s="245">
        <f t="shared" si="22"/>
        <v>0.65</v>
      </c>
      <c r="M148" s="245" t="str">
        <f>$Q$55</f>
        <v>Brass</v>
      </c>
    </row>
    <row r="149" spans="1:13">
      <c r="A149" s="245" t="s">
        <v>2347</v>
      </c>
      <c r="B149" s="245" t="s">
        <v>2159</v>
      </c>
      <c r="C149" s="245" t="str">
        <f>$Q$19</f>
        <v>Collars &amp; Standards</v>
      </c>
      <c r="D149" s="246" t="str">
        <f>AllData!A214</f>
        <v>59a</v>
      </c>
      <c r="E149" s="245" t="str">
        <f>_xlfn.TEXTJOIN(" | ",TRUE,AllData!B214:D214)</f>
        <v>Aero Collar P52</v>
      </c>
      <c r="I149" s="245">
        <f>AllData!E214</f>
        <v>1.3</v>
      </c>
      <c r="J149" s="245">
        <f>AllData!F214</f>
        <v>0.84</v>
      </c>
      <c r="K149" s="245">
        <f t="shared" si="21"/>
        <v>0.73</v>
      </c>
      <c r="L149" s="245">
        <f t="shared" si="22"/>
        <v>0.64</v>
      </c>
      <c r="M149" s="245" t="str">
        <f>$Q$55</f>
        <v>Brass</v>
      </c>
    </row>
    <row r="150" spans="1:13">
      <c r="A150" s="245" t="s">
        <v>2348</v>
      </c>
      <c r="B150" s="245" t="s">
        <v>2159</v>
      </c>
      <c r="C150" s="245" t="str">
        <f t="shared" ref="C150:C160" si="24">$Q$18</f>
        <v>Cranks &amp; Couplings</v>
      </c>
      <c r="D150" s="246" t="str">
        <f>AllData!A218</f>
        <v>62</v>
      </c>
      <c r="E150" s="245" t="str">
        <f>_xlfn.TEXTJOIN(" | ",TRUE,AllData!B218:D218)</f>
        <v>Crank</v>
      </c>
      <c r="I150" s="245">
        <f>AllData!E218</f>
        <v>6.3</v>
      </c>
      <c r="J150" s="245">
        <f>AllData!F218</f>
        <v>3.47</v>
      </c>
      <c r="K150" s="245">
        <f t="shared" si="21"/>
        <v>3.02</v>
      </c>
      <c r="L150" s="245">
        <f t="shared" si="22"/>
        <v>2.64</v>
      </c>
      <c r="M150" s="245" t="str">
        <f>_xlfn.TEXTJOIN(" , ",TRUE,$Q$42,$Q$43,$Q$44,$Q$45)</f>
        <v>Nickel plate , Green , Blue , Zinc plate</v>
      </c>
    </row>
    <row r="151" spans="1:13">
      <c r="A151" s="245" t="s">
        <v>2349</v>
      </c>
      <c r="B151" s="245" t="s">
        <v>2159</v>
      </c>
      <c r="C151" s="245" t="str">
        <f t="shared" si="24"/>
        <v>Cranks &amp; Couplings</v>
      </c>
      <c r="D151" s="246" t="str">
        <f>AllData!A219</f>
        <v>62a</v>
      </c>
      <c r="E151" s="245" t="str">
        <f>_xlfn.TEXTJOIN(" | ",TRUE,AllData!B219:D219)</f>
        <v>Threaded Crank</v>
      </c>
      <c r="I151" s="245">
        <f>AllData!E219</f>
        <v>6.6</v>
      </c>
      <c r="J151" s="245">
        <f>AllData!F219</f>
        <v>3.9</v>
      </c>
      <c r="K151" s="245">
        <f t="shared" si="21"/>
        <v>3.39</v>
      </c>
      <c r="L151" s="245">
        <f t="shared" si="22"/>
        <v>2.96</v>
      </c>
      <c r="M151" s="245" t="str">
        <f>_xlfn.TEXTJOIN(" , ",TRUE,$Q$42,$Q$43,$Q$44,$Q$45)</f>
        <v>Nickel plate , Green , Blue , Zinc plate</v>
      </c>
    </row>
    <row r="152" spans="1:13">
      <c r="A152" s="245" t="s">
        <v>2350</v>
      </c>
      <c r="B152" s="245" t="s">
        <v>2159</v>
      </c>
      <c r="C152" s="245" t="str">
        <f t="shared" si="24"/>
        <v>Cranks &amp; Couplings</v>
      </c>
      <c r="D152" s="246" t="str">
        <f>AllData!A220</f>
        <v>62b</v>
      </c>
      <c r="E152" s="245" t="str">
        <f>_xlfn.TEXTJOIN(" | ",TRUE,AllData!B220:D220)</f>
        <v>Double-arm Crank</v>
      </c>
      <c r="I152" s="245">
        <f>AllData!E220</f>
        <v>6.2</v>
      </c>
      <c r="J152" s="245">
        <f>AllData!F220</f>
        <v>4.03</v>
      </c>
      <c r="K152" s="245">
        <f t="shared" si="21"/>
        <v>3.51</v>
      </c>
      <c r="L152" s="245">
        <f t="shared" si="22"/>
        <v>3.06</v>
      </c>
      <c r="M152" s="245" t="str">
        <f>_xlfn.TEXTJOIN(" , ",TRUE,$Q$42,$Q$43,$Q$44,$Q$45)</f>
        <v>Nickel plate , Green , Blue , Zinc plate</v>
      </c>
    </row>
    <row r="153" spans="1:13">
      <c r="A153" s="245" t="s">
        <v>2351</v>
      </c>
      <c r="B153" s="245" t="s">
        <v>2159</v>
      </c>
      <c r="C153" s="245" t="str">
        <f t="shared" si="24"/>
        <v>Cranks &amp; Couplings</v>
      </c>
      <c r="D153" s="246" t="str">
        <f>AllData!A224</f>
        <v>63</v>
      </c>
      <c r="E153" s="245" t="str">
        <f>_xlfn.TEXTJOIN(" | ",TRUE,AllData!B224:D224)</f>
        <v>Coupling | 3 Bores</v>
      </c>
      <c r="I153" s="245">
        <f>AllData!E224</f>
        <v>6.25</v>
      </c>
      <c r="J153" s="245">
        <f>AllData!F224</f>
        <v>4.16</v>
      </c>
      <c r="K153" s="245">
        <f t="shared" si="21"/>
        <v>3.62</v>
      </c>
      <c r="L153" s="245">
        <f t="shared" si="22"/>
        <v>3.16</v>
      </c>
      <c r="M153" s="245" t="str">
        <f>$Q$55</f>
        <v>Brass</v>
      </c>
    </row>
    <row r="154" spans="1:13">
      <c r="A154" s="245" t="s">
        <v>2352</v>
      </c>
      <c r="B154" s="245" t="s">
        <v>2159</v>
      </c>
      <c r="C154" s="245" t="str">
        <f t="shared" si="24"/>
        <v>Cranks &amp; Couplings</v>
      </c>
      <c r="D154" s="246" t="str">
        <f>AllData!A225</f>
        <v>63a</v>
      </c>
      <c r="E154" s="245" t="str">
        <f>_xlfn.TEXTJOIN(" | ",TRUE,AllData!B225:D225)</f>
        <v>Octagonal Coupling</v>
      </c>
      <c r="I154" s="245">
        <f>AllData!E225</f>
        <v>9.25</v>
      </c>
      <c r="J154" s="245">
        <f>AllData!F225</f>
        <v>8.01</v>
      </c>
      <c r="K154" s="245">
        <f t="shared" si="21"/>
        <v>6.97</v>
      </c>
      <c r="L154" s="245">
        <f t="shared" si="22"/>
        <v>6.09</v>
      </c>
      <c r="M154" s="245" t="str">
        <f t="shared" ref="M154:M164" si="25">$Q$55</f>
        <v>Brass</v>
      </c>
    </row>
    <row r="155" spans="1:13">
      <c r="A155" s="245" t="s">
        <v>2353</v>
      </c>
      <c r="B155" s="245" t="s">
        <v>2159</v>
      </c>
      <c r="C155" s="245" t="str">
        <f t="shared" si="24"/>
        <v>Cranks &amp; Couplings</v>
      </c>
      <c r="D155" s="246" t="str">
        <f>AllData!A226</f>
        <v>63b</v>
      </c>
      <c r="E155" s="245" t="str">
        <f>_xlfn.TEXTJOIN(" | ",TRUE,AllData!B226:D226)</f>
        <v>Strip Coupling</v>
      </c>
      <c r="I155" s="245">
        <f>AllData!E226</f>
        <v>10.4</v>
      </c>
      <c r="J155" s="245">
        <f>AllData!F226</f>
        <v>5.6</v>
      </c>
      <c r="K155" s="245">
        <f t="shared" si="21"/>
        <v>4.87</v>
      </c>
      <c r="L155" s="245">
        <f t="shared" si="22"/>
        <v>4.26</v>
      </c>
      <c r="M155" s="245" t="str">
        <f t="shared" si="25"/>
        <v>Brass</v>
      </c>
    </row>
    <row r="156" spans="1:13">
      <c r="A156" s="245" t="s">
        <v>2354</v>
      </c>
      <c r="B156" s="245" t="s">
        <v>2159</v>
      </c>
      <c r="C156" s="245" t="str">
        <f t="shared" si="24"/>
        <v>Cranks &amp; Couplings</v>
      </c>
      <c r="D156" s="246" t="str">
        <f>AllData!A227</f>
        <v>63c</v>
      </c>
      <c r="E156" s="245" t="str">
        <f>_xlfn.TEXTJOIN(" | ",TRUE,AllData!B227:D227)</f>
        <v>Threaded Coupling</v>
      </c>
      <c r="I156" s="245">
        <f>AllData!E227</f>
        <v>8.4499999999999993</v>
      </c>
      <c r="J156" s="245">
        <f>AllData!F227</f>
        <v>4.25</v>
      </c>
      <c r="K156" s="245">
        <f t="shared" si="21"/>
        <v>3.7</v>
      </c>
      <c r="L156" s="245">
        <f t="shared" si="22"/>
        <v>3.23</v>
      </c>
      <c r="M156" s="245" t="str">
        <f t="shared" si="25"/>
        <v>Brass</v>
      </c>
    </row>
    <row r="157" spans="1:13">
      <c r="A157" s="245" t="s">
        <v>2355</v>
      </c>
      <c r="B157" s="245" t="s">
        <v>2159</v>
      </c>
      <c r="C157" s="245" t="str">
        <f t="shared" si="24"/>
        <v>Cranks &amp; Couplings</v>
      </c>
      <c r="D157" s="246" t="str">
        <f>AllData!A228</f>
        <v>63d</v>
      </c>
      <c r="E157" s="245" t="str">
        <f>_xlfn.TEXTJOIN(" | ",TRUE,AllData!B228:D228)</f>
        <v>Short Coupling | 2 Bores</v>
      </c>
      <c r="I157" s="245">
        <f>AllData!E228</f>
        <v>4.2</v>
      </c>
      <c r="J157" s="245">
        <f>AllData!F228</f>
        <v>3.23</v>
      </c>
      <c r="K157" s="245">
        <f t="shared" si="21"/>
        <v>2.81</v>
      </c>
      <c r="L157" s="245">
        <f t="shared" si="22"/>
        <v>2.4500000000000002</v>
      </c>
      <c r="M157" s="245" t="str">
        <f t="shared" si="25"/>
        <v>Brass</v>
      </c>
    </row>
    <row r="158" spans="1:13">
      <c r="A158" s="245" t="s">
        <v>2356</v>
      </c>
      <c r="B158" s="245" t="s">
        <v>2159</v>
      </c>
      <c r="C158" s="245" t="str">
        <f t="shared" si="24"/>
        <v>Cranks &amp; Couplings</v>
      </c>
      <c r="D158" s="246" t="str">
        <f>AllData!A229</f>
        <v>64</v>
      </c>
      <c r="E158" s="245" t="str">
        <f>_xlfn.TEXTJOIN(" | ",TRUE,AllData!B229:D229)</f>
        <v>Threaded Boss</v>
      </c>
      <c r="I158" s="245">
        <f>AllData!E229</f>
        <v>5.65</v>
      </c>
      <c r="J158" s="245">
        <f>AllData!F229</f>
        <v>2.11</v>
      </c>
      <c r="K158" s="245">
        <f t="shared" si="21"/>
        <v>1.84</v>
      </c>
      <c r="L158" s="245">
        <f t="shared" si="22"/>
        <v>1.6</v>
      </c>
      <c r="M158" s="245" t="str">
        <f t="shared" si="25"/>
        <v>Brass</v>
      </c>
    </row>
    <row r="159" spans="1:13">
      <c r="A159" s="245" t="s">
        <v>2357</v>
      </c>
      <c r="B159" s="245" t="s">
        <v>2159</v>
      </c>
      <c r="C159" s="245" t="str">
        <f t="shared" si="24"/>
        <v>Cranks &amp; Couplings</v>
      </c>
      <c r="D159" s="246" t="str">
        <f>AllData!A230</f>
        <v>64a</v>
      </c>
      <c r="E159" s="245" t="str">
        <f>_xlfn.TEXTJOIN(" | ",TRUE,AllData!B230:D230)</f>
        <v>Short Threaded Coupling</v>
      </c>
      <c r="I159" s="245">
        <f>AllData!E230</f>
        <v>4.4000000000000004</v>
      </c>
      <c r="J159" s="245">
        <f>AllData!F230</f>
        <v>3.26</v>
      </c>
      <c r="K159" s="245">
        <f t="shared" si="21"/>
        <v>2.84</v>
      </c>
      <c r="L159" s="245">
        <f t="shared" si="22"/>
        <v>2.48</v>
      </c>
      <c r="M159" s="245" t="str">
        <f t="shared" si="25"/>
        <v>Brass</v>
      </c>
    </row>
    <row r="160" spans="1:13">
      <c r="A160" s="245" t="s">
        <v>2358</v>
      </c>
      <c r="B160" s="245" t="s">
        <v>2159</v>
      </c>
      <c r="C160" s="245" t="str">
        <f t="shared" si="24"/>
        <v>Cranks &amp; Couplings</v>
      </c>
      <c r="D160" s="246" t="str">
        <f>AllData!A232</f>
        <v>65</v>
      </c>
      <c r="E160" s="245" t="str">
        <f>_xlfn.TEXTJOIN(" | ",TRUE,AllData!B232:D232)</f>
        <v>Centre Fork</v>
      </c>
      <c r="I160" s="245">
        <f>AllData!E232</f>
        <v>2.0499999999999998</v>
      </c>
      <c r="J160" s="245">
        <f>AllData!F232</f>
        <v>1.57</v>
      </c>
      <c r="K160" s="245">
        <f t="shared" si="21"/>
        <v>1.37</v>
      </c>
      <c r="L160" s="245">
        <f t="shared" si="22"/>
        <v>1.19</v>
      </c>
      <c r="M160" s="245" t="str">
        <f t="shared" si="25"/>
        <v>Brass</v>
      </c>
    </row>
    <row r="161" spans="1:13">
      <c r="A161" s="245" t="s">
        <v>2359</v>
      </c>
      <c r="B161" s="245" t="s">
        <v>2159</v>
      </c>
      <c r="C161" s="245" t="str">
        <f>$Q$15</f>
        <v>Nuts &amp; Bolts</v>
      </c>
      <c r="D161" s="246" t="str">
        <f>AllData!A236</f>
        <v>69</v>
      </c>
      <c r="E161" s="245" t="str">
        <f>AllData!B236</f>
        <v>Set Screw</v>
      </c>
      <c r="H161" s="245" t="str">
        <f>AllData!D236</f>
        <v>Pack of 10</v>
      </c>
      <c r="I161" s="245">
        <f>AllData!E236</f>
        <v>0.8</v>
      </c>
      <c r="J161" s="245">
        <f>AllData!F236</f>
        <v>2.39</v>
      </c>
      <c r="K161" s="245">
        <f t="shared" si="21"/>
        <v>2.08</v>
      </c>
      <c r="L161" s="245">
        <f t="shared" si="22"/>
        <v>1.82</v>
      </c>
      <c r="M161" s="245" t="str">
        <f t="shared" si="25"/>
        <v>Brass</v>
      </c>
    </row>
    <row r="162" spans="1:13">
      <c r="A162" s="245" t="s">
        <v>2360</v>
      </c>
      <c r="B162" s="245" t="s">
        <v>2159</v>
      </c>
      <c r="C162" s="245" t="str">
        <f>$Q$15</f>
        <v>Nuts &amp; Bolts</v>
      </c>
      <c r="D162" s="246" t="str">
        <f>AllData!A238</f>
        <v>69a</v>
      </c>
      <c r="E162" s="245" t="str">
        <f>AllData!B238</f>
        <v>Grub Screw</v>
      </c>
      <c r="G162" s="245" t="str">
        <f>AllData!C238</f>
        <v>Length -  5/32''</v>
      </c>
      <c r="H162" s="245" t="str">
        <f>AllData!D238</f>
        <v>Pack of 10</v>
      </c>
      <c r="I162" s="245">
        <f>AllData!E238</f>
        <v>0.2</v>
      </c>
      <c r="J162" s="245">
        <f>AllData!F238</f>
        <v>1.27</v>
      </c>
      <c r="K162" s="245">
        <f t="shared" si="21"/>
        <v>1.1000000000000001</v>
      </c>
      <c r="L162" s="245">
        <f t="shared" si="22"/>
        <v>0.97</v>
      </c>
      <c r="M162" s="245" t="str">
        <f t="shared" si="25"/>
        <v>Brass</v>
      </c>
    </row>
    <row r="163" spans="1:13">
      <c r="A163" s="245" t="s">
        <v>2361</v>
      </c>
      <c r="B163" s="245" t="s">
        <v>2159</v>
      </c>
      <c r="C163" s="245" t="str">
        <f>$Q$15</f>
        <v>Nuts &amp; Bolts</v>
      </c>
      <c r="D163" s="246" t="str">
        <f>AllData!A239</f>
        <v>69b</v>
      </c>
      <c r="E163" s="245" t="str">
        <f>AllData!B239</f>
        <v>Grub Screw</v>
      </c>
      <c r="G163" s="245" t="str">
        <f>AllData!C239</f>
        <v>Length -  1/4''</v>
      </c>
      <c r="H163" s="245" t="str">
        <f>AllData!D239</f>
        <v>Pack of 10</v>
      </c>
      <c r="I163" s="245">
        <f>AllData!E239</f>
        <v>0.4</v>
      </c>
      <c r="J163" s="245">
        <f>AllData!F239</f>
        <v>1.99</v>
      </c>
      <c r="K163" s="245">
        <f t="shared" si="21"/>
        <v>1.73</v>
      </c>
      <c r="L163" s="245">
        <f t="shared" si="22"/>
        <v>1.51</v>
      </c>
      <c r="M163" s="245" t="str">
        <f t="shared" si="25"/>
        <v>Brass</v>
      </c>
    </row>
    <row r="164" spans="1:13">
      <c r="A164" s="245" t="s">
        <v>2362</v>
      </c>
      <c r="B164" s="245" t="s">
        <v>2159</v>
      </c>
      <c r="C164" s="245" t="str">
        <f>$Q$15</f>
        <v>Nuts &amp; Bolts</v>
      </c>
      <c r="D164" s="246" t="str">
        <f>AllData!A240</f>
        <v>69c</v>
      </c>
      <c r="E164" s="245" t="str">
        <f>AllData!B240</f>
        <v>Grub Screw</v>
      </c>
      <c r="G164" s="245" t="str">
        <f>AllData!C240</f>
        <v>Length -  7/64''</v>
      </c>
      <c r="H164" s="245" t="str">
        <f>AllData!D240</f>
        <v>Pack of 10</v>
      </c>
      <c r="I164" s="245">
        <f>AllData!E240</f>
        <v>0.15</v>
      </c>
      <c r="J164" s="245">
        <f>AllData!F240</f>
        <v>1.83</v>
      </c>
      <c r="K164" s="245">
        <f t="shared" ref="K164:K192" si="26">ROUND(J164*$K$2,2)</f>
        <v>1.59</v>
      </c>
      <c r="L164" s="245">
        <f t="shared" ref="L164:L181" si="27">ROUND(J164*$L$2,2)</f>
        <v>1.39</v>
      </c>
      <c r="M164" s="245" t="str">
        <f t="shared" si="25"/>
        <v>Brass</v>
      </c>
    </row>
    <row r="165" spans="1:13">
      <c r="A165" s="245" t="s">
        <v>2363</v>
      </c>
      <c r="B165" s="245" t="s">
        <v>2159</v>
      </c>
      <c r="C165" s="245" t="str">
        <f t="shared" ref="C165:C171" si="28">$Q$8</f>
        <v>Flat Plates</v>
      </c>
      <c r="D165" s="246" t="str">
        <f>AllData!A244</f>
        <v>70</v>
      </c>
      <c r="E165" s="245" t="str">
        <f>AllData!B244</f>
        <v>Flat Plate</v>
      </c>
      <c r="G165" s="245" t="str">
        <f>AllData!C244</f>
        <v>Size -2 1/2" x 5 1/2"</v>
      </c>
      <c r="H165" s="245" t="str">
        <f>AllData!D244</f>
        <v>5H x 11H</v>
      </c>
      <c r="I165" s="245">
        <f>AllData!E244</f>
        <v>56.2</v>
      </c>
      <c r="J165" s="245">
        <f>AllData!F244</f>
        <v>4.83</v>
      </c>
      <c r="K165" s="245">
        <f t="shared" si="26"/>
        <v>4.2</v>
      </c>
      <c r="L165" s="245">
        <f t="shared" si="27"/>
        <v>3.67</v>
      </c>
      <c r="M165" s="245" t="str">
        <f>_xlfn.TEXTJOIN(" , ",TRUE,$Q$47,$Q$48,$Q$49)</f>
        <v>Red , UK Yellow , Fr Yellow</v>
      </c>
    </row>
    <row r="166" spans="1:13">
      <c r="A166" s="245" t="s">
        <v>2364</v>
      </c>
      <c r="B166" s="245" t="s">
        <v>2159</v>
      </c>
      <c r="C166" s="245" t="str">
        <f t="shared" si="28"/>
        <v>Flat Plates</v>
      </c>
      <c r="D166" s="246" t="str">
        <f>AllData!A245</f>
        <v>72</v>
      </c>
      <c r="E166" s="245" t="str">
        <f>AllData!B245</f>
        <v>Flat Plate</v>
      </c>
      <c r="G166" s="245" t="str">
        <f>AllData!C245</f>
        <v>Size -2 1/2" x 2 1/2"</v>
      </c>
      <c r="H166" s="245" t="str">
        <f>AllData!D245</f>
        <v>5H x 5H</v>
      </c>
      <c r="I166" s="245">
        <f>AllData!E245</f>
        <v>25.8</v>
      </c>
      <c r="J166" s="245">
        <f>AllData!F245</f>
        <v>3.06</v>
      </c>
      <c r="K166" s="245">
        <f t="shared" si="26"/>
        <v>2.66</v>
      </c>
      <c r="L166" s="245">
        <f t="shared" si="27"/>
        <v>2.33</v>
      </c>
      <c r="M166" s="245" t="str">
        <f>_xlfn.TEXTJOIN(" , ",TRUE,$Q$47,$Q$48,$Q$49)</f>
        <v>Red , UK Yellow , Fr Yellow</v>
      </c>
    </row>
    <row r="167" spans="1:13">
      <c r="A167" s="245" t="s">
        <v>2365</v>
      </c>
      <c r="B167" s="245" t="s">
        <v>2159</v>
      </c>
      <c r="C167" s="245" t="str">
        <f t="shared" si="28"/>
        <v>Flat Plates</v>
      </c>
      <c r="D167" s="246" t="str">
        <f>AllData!A246</f>
        <v>73</v>
      </c>
      <c r="E167" s="245" t="str">
        <f>AllData!B246</f>
        <v>Flat Plate</v>
      </c>
      <c r="G167" s="245" t="str">
        <f>AllData!C246</f>
        <v>Size -1 1/2" x 3"</v>
      </c>
      <c r="H167" s="245" t="str">
        <f>AllData!D246</f>
        <v>3H x 6H</v>
      </c>
      <c r="I167" s="245">
        <f>AllData!E246</f>
        <v>18</v>
      </c>
      <c r="J167" s="245">
        <f>AllData!F246</f>
        <v>2.29</v>
      </c>
      <c r="K167" s="245">
        <f t="shared" si="26"/>
        <v>1.99</v>
      </c>
      <c r="L167" s="245">
        <f t="shared" si="27"/>
        <v>1.74</v>
      </c>
      <c r="M167" s="245" t="str">
        <f>_xlfn.TEXTJOIN(" , ",TRUE,$Q$47,$Q$48,$Q$49)</f>
        <v>Red , UK Yellow , Fr Yellow</v>
      </c>
    </row>
    <row r="168" spans="1:13">
      <c r="A168" s="245" t="s">
        <v>2366</v>
      </c>
      <c r="B168" s="245" t="s">
        <v>2159</v>
      </c>
      <c r="C168" s="245" t="str">
        <f t="shared" si="28"/>
        <v>Flat Plates</v>
      </c>
      <c r="D168" s="246" t="str">
        <f>AllData!A247</f>
        <v>74</v>
      </c>
      <c r="E168" s="245" t="str">
        <f>AllData!B247</f>
        <v>Flat Plate</v>
      </c>
      <c r="G168" s="245" t="str">
        <f>AllData!C247</f>
        <v>Size -1 1/2" x 1 1/2"</v>
      </c>
      <c r="H168" s="245" t="str">
        <f>AllData!D247</f>
        <v>3H x 3H</v>
      </c>
      <c r="I168" s="245">
        <f>AllData!E247</f>
        <v>9</v>
      </c>
      <c r="J168" s="245">
        <f>AllData!F247</f>
        <v>1.38</v>
      </c>
      <c r="K168" s="245">
        <f t="shared" si="26"/>
        <v>1.2</v>
      </c>
      <c r="L168" s="245">
        <f t="shared" si="27"/>
        <v>1.05</v>
      </c>
      <c r="M168" s="245" t="str">
        <f>_xlfn.TEXTJOIN(" , ",TRUE,$Q$47,$Q$48,$Q$49)</f>
        <v>Red , UK Yellow , Fr Yellow</v>
      </c>
    </row>
    <row r="169" spans="1:13">
      <c r="A169" s="245" t="s">
        <v>2367</v>
      </c>
      <c r="B169" s="245" t="s">
        <v>2159</v>
      </c>
      <c r="C169" s="245" t="str">
        <f t="shared" si="28"/>
        <v>Flat Plates</v>
      </c>
      <c r="D169" s="246" t="str">
        <f>AllData!A251</f>
        <v>76</v>
      </c>
      <c r="E169" s="245" t="str">
        <f>AllData!B251</f>
        <v>Triangular Plate</v>
      </c>
      <c r="G169" s="245" t="str">
        <f>AllData!C251</f>
        <v>Size -2 1/2"</v>
      </c>
      <c r="H169" s="245" t="str">
        <f>AllData!D251</f>
        <v>5Hx5Hx5H</v>
      </c>
      <c r="I169" s="245">
        <f>AllData!E251</f>
        <v>14.4</v>
      </c>
      <c r="J169" s="245">
        <f>AllData!F251</f>
        <v>2.96</v>
      </c>
      <c r="K169" s="245">
        <f t="shared" si="26"/>
        <v>2.58</v>
      </c>
      <c r="L169" s="245">
        <f t="shared" si="27"/>
        <v>2.25</v>
      </c>
      <c r="M169" s="245" t="str">
        <f>_xlfn.TEXTJOIN(" , ",TRUE,$Q$45,$Q$43,$Q$44,$Q$47,$Q$48,$Q$49)</f>
        <v>Zinc plate , Green , Blue , Red , UK Yellow , Fr Yellow</v>
      </c>
    </row>
    <row r="170" spans="1:13">
      <c r="A170" s="245" t="s">
        <v>2368</v>
      </c>
      <c r="B170" s="245" t="s">
        <v>2159</v>
      </c>
      <c r="C170" s="245" t="str">
        <f t="shared" si="28"/>
        <v>Flat Plates</v>
      </c>
      <c r="D170" s="246" t="str">
        <f>AllData!A252</f>
        <v>77</v>
      </c>
      <c r="E170" s="245" t="str">
        <f>AllData!B252</f>
        <v>Triangular Plate</v>
      </c>
      <c r="G170" s="245" t="str">
        <f>AllData!C252</f>
        <v>Size -1"</v>
      </c>
      <c r="H170" s="245" t="str">
        <f>AllData!D252</f>
        <v>2Hx2Hx2H</v>
      </c>
      <c r="I170" s="245">
        <f>AllData!E252</f>
        <v>2.5</v>
      </c>
      <c r="J170" s="245">
        <f>AllData!F252</f>
        <v>1.06</v>
      </c>
      <c r="K170" s="245">
        <f t="shared" si="26"/>
        <v>0.92</v>
      </c>
      <c r="L170" s="245">
        <f t="shared" si="27"/>
        <v>0.81</v>
      </c>
      <c r="M170" s="245" t="str">
        <f t="shared" ref="M170:M171" si="29">_xlfn.TEXTJOIN(" , ",TRUE,$Q$45,$Q$43,$Q$44,$Q$47,$Q$48,$Q$49)</f>
        <v>Zinc plate , Green , Blue , Red , UK Yellow , Fr Yellow</v>
      </c>
    </row>
    <row r="171" spans="1:13">
      <c r="A171" s="245" t="s">
        <v>2369</v>
      </c>
      <c r="B171" s="245" t="s">
        <v>2159</v>
      </c>
      <c r="C171" s="245" t="str">
        <f t="shared" si="28"/>
        <v>Flat Plates</v>
      </c>
      <c r="D171" s="246" t="str">
        <f>AllData!A254</f>
        <v>B484</v>
      </c>
      <c r="E171" s="245" t="str">
        <f>AllData!B254</f>
        <v>Dished Triangular Plate</v>
      </c>
      <c r="G171" s="245" t="str">
        <f>AllData!C254</f>
        <v>Size -1 1/2''</v>
      </c>
      <c r="H171" s="245" t="str">
        <f>AllData!D254</f>
        <v>3Hx3Hx3H</v>
      </c>
      <c r="I171" s="245">
        <f>AllData!E254</f>
        <v>5.4</v>
      </c>
      <c r="J171" s="245">
        <f>AllData!F254</f>
        <v>2.1</v>
      </c>
      <c r="K171" s="245">
        <f t="shared" si="26"/>
        <v>1.83</v>
      </c>
      <c r="L171" s="245">
        <f t="shared" si="27"/>
        <v>1.6</v>
      </c>
      <c r="M171" s="245" t="str">
        <f t="shared" si="29"/>
        <v>Zinc plate , Green , Blue , Red , UK Yellow , Fr Yellow</v>
      </c>
    </row>
    <row r="172" spans="1:13">
      <c r="A172" s="245" t="s">
        <v>2370</v>
      </c>
      <c r="B172" s="245" t="s">
        <v>2159</v>
      </c>
      <c r="C172" s="245" t="str">
        <f t="shared" ref="C172:C180" si="30">$Q$15</f>
        <v>Nuts &amp; Bolts</v>
      </c>
      <c r="D172" s="246" t="str">
        <f>AllData!A258</f>
        <v>78</v>
      </c>
      <c r="E172" s="245" t="str">
        <f>AllData!B258</f>
        <v>Screwed Rod - Brass</v>
      </c>
      <c r="G172" s="245" t="str">
        <f>AllData!C258</f>
        <v>Length - 11 1/2''</v>
      </c>
      <c r="I172" s="245">
        <f>AllData!E258</f>
        <v>22.1</v>
      </c>
      <c r="J172" s="245">
        <f>AllData!F258</f>
        <v>5.48</v>
      </c>
      <c r="K172" s="245">
        <f t="shared" si="26"/>
        <v>4.7699999999999996</v>
      </c>
      <c r="L172" s="245">
        <f t="shared" si="27"/>
        <v>4.16</v>
      </c>
      <c r="M172" s="245" t="str">
        <f t="shared" ref="M172:M180" si="31">$Q$55</f>
        <v>Brass</v>
      </c>
    </row>
    <row r="173" spans="1:13">
      <c r="A173" s="245" t="s">
        <v>2371</v>
      </c>
      <c r="B173" s="245" t="s">
        <v>2159</v>
      </c>
      <c r="C173" s="245" t="str">
        <f t="shared" si="30"/>
        <v>Nuts &amp; Bolts</v>
      </c>
      <c r="D173" s="246" t="str">
        <f>AllData!A259</f>
        <v>79</v>
      </c>
      <c r="E173" s="245" t="str">
        <f>AllData!B259</f>
        <v>Screwed Rod - Brass</v>
      </c>
      <c r="G173" s="245" t="str">
        <f>AllData!C259</f>
        <v>Length - 8''</v>
      </c>
      <c r="I173" s="245">
        <f>AllData!E259</f>
        <v>15</v>
      </c>
      <c r="J173" s="245">
        <f>AllData!F259</f>
        <v>4.6100000000000003</v>
      </c>
      <c r="K173" s="245">
        <f t="shared" si="26"/>
        <v>4.01</v>
      </c>
      <c r="L173" s="245">
        <f t="shared" si="27"/>
        <v>3.5</v>
      </c>
      <c r="M173" s="245" t="str">
        <f t="shared" si="31"/>
        <v>Brass</v>
      </c>
    </row>
    <row r="174" spans="1:13">
      <c r="A174" s="245" t="s">
        <v>2372</v>
      </c>
      <c r="B174" s="245" t="s">
        <v>2159</v>
      </c>
      <c r="C174" s="245" t="str">
        <f t="shared" si="30"/>
        <v>Nuts &amp; Bolts</v>
      </c>
      <c r="D174" s="246" t="str">
        <f>AllData!A260</f>
        <v>79a</v>
      </c>
      <c r="E174" s="245" t="str">
        <f>AllData!B260</f>
        <v>Screwed Rod - Brass</v>
      </c>
      <c r="G174" s="245" t="str">
        <f>AllData!C260</f>
        <v>Length - 6''</v>
      </c>
      <c r="I174" s="245">
        <f>AllData!E260</f>
        <v>11.3</v>
      </c>
      <c r="J174" s="245">
        <f>AllData!F260</f>
        <v>2.88</v>
      </c>
      <c r="K174" s="245">
        <f t="shared" si="26"/>
        <v>2.5099999999999998</v>
      </c>
      <c r="L174" s="245">
        <f t="shared" si="27"/>
        <v>2.19</v>
      </c>
      <c r="M174" s="245" t="str">
        <f t="shared" si="31"/>
        <v>Brass</v>
      </c>
    </row>
    <row r="175" spans="1:13">
      <c r="A175" s="245" t="s">
        <v>2373</v>
      </c>
      <c r="B175" s="245" t="s">
        <v>2159</v>
      </c>
      <c r="C175" s="245" t="str">
        <f t="shared" si="30"/>
        <v>Nuts &amp; Bolts</v>
      </c>
      <c r="D175" s="246" t="str">
        <f>AllData!A261</f>
        <v>80</v>
      </c>
      <c r="E175" s="245" t="str">
        <f>AllData!B261</f>
        <v>Screwed Rod - Brass</v>
      </c>
      <c r="G175" s="245" t="str">
        <f>AllData!C261</f>
        <v>Length - 5''</v>
      </c>
      <c r="I175" s="245">
        <f>AllData!E261</f>
        <v>9.4499999999999993</v>
      </c>
      <c r="J175" s="245">
        <f>AllData!F261</f>
        <v>2.41</v>
      </c>
      <c r="K175" s="245">
        <f t="shared" si="26"/>
        <v>2.1</v>
      </c>
      <c r="L175" s="245">
        <f t="shared" si="27"/>
        <v>1.83</v>
      </c>
      <c r="M175" s="245" t="str">
        <f t="shared" si="31"/>
        <v>Brass</v>
      </c>
    </row>
    <row r="176" spans="1:13">
      <c r="A176" s="245" t="s">
        <v>2374</v>
      </c>
      <c r="B176" s="245" t="s">
        <v>2159</v>
      </c>
      <c r="C176" s="245" t="str">
        <f t="shared" si="30"/>
        <v>Nuts &amp; Bolts</v>
      </c>
      <c r="D176" s="246" t="str">
        <f>AllData!A262</f>
        <v>80a</v>
      </c>
      <c r="E176" s="245" t="str">
        <f>AllData!B262</f>
        <v>Screwed Rod - Brass</v>
      </c>
      <c r="G176" s="245" t="str">
        <f>AllData!C262</f>
        <v>Length - 3 1/2''</v>
      </c>
      <c r="I176" s="245">
        <f>AllData!E262</f>
        <v>6.55</v>
      </c>
      <c r="J176" s="245">
        <f>AllData!F262</f>
        <v>1.7</v>
      </c>
      <c r="K176" s="245">
        <f t="shared" si="26"/>
        <v>1.48</v>
      </c>
      <c r="L176" s="245">
        <f t="shared" si="27"/>
        <v>1.29</v>
      </c>
      <c r="M176" s="245" t="str">
        <f t="shared" si="31"/>
        <v>Brass</v>
      </c>
    </row>
    <row r="177" spans="1:13">
      <c r="A177" s="245" t="s">
        <v>2375</v>
      </c>
      <c r="B177" s="245" t="s">
        <v>2159</v>
      </c>
      <c r="C177" s="245" t="str">
        <f t="shared" si="30"/>
        <v>Nuts &amp; Bolts</v>
      </c>
      <c r="D177" s="246" t="str">
        <f>AllData!A263</f>
        <v>80b</v>
      </c>
      <c r="E177" s="245" t="str">
        <f>AllData!B263</f>
        <v>Screwed Rod - Brass</v>
      </c>
      <c r="G177" s="245" t="str">
        <f>AllData!C263</f>
        <v>Length - 4 1/2''</v>
      </c>
      <c r="I177" s="245">
        <f>AllData!E263</f>
        <v>8.6</v>
      </c>
      <c r="J177" s="245">
        <f>AllData!F263</f>
        <v>2.23</v>
      </c>
      <c r="K177" s="245">
        <f t="shared" si="26"/>
        <v>1.94</v>
      </c>
      <c r="L177" s="245">
        <f t="shared" si="27"/>
        <v>1.69</v>
      </c>
      <c r="M177" s="245" t="str">
        <f t="shared" si="31"/>
        <v>Brass</v>
      </c>
    </row>
    <row r="178" spans="1:13">
      <c r="A178" s="245" t="s">
        <v>2376</v>
      </c>
      <c r="B178" s="245" t="s">
        <v>2159</v>
      </c>
      <c r="C178" s="245" t="str">
        <f t="shared" si="30"/>
        <v>Nuts &amp; Bolts</v>
      </c>
      <c r="D178" s="246" t="str">
        <f>AllData!A264</f>
        <v>80c</v>
      </c>
      <c r="E178" s="245" t="str">
        <f>AllData!B264</f>
        <v>Screwed Rod - Brass</v>
      </c>
      <c r="G178" s="245" t="str">
        <f>AllData!C264</f>
        <v>Length - 3''</v>
      </c>
      <c r="I178" s="245">
        <f>AllData!E264</f>
        <v>5.55</v>
      </c>
      <c r="J178" s="245">
        <f>AllData!F264</f>
        <v>1.51</v>
      </c>
      <c r="K178" s="245">
        <f t="shared" si="26"/>
        <v>1.31</v>
      </c>
      <c r="L178" s="245">
        <f t="shared" si="27"/>
        <v>1.1499999999999999</v>
      </c>
      <c r="M178" s="245" t="str">
        <f t="shared" si="31"/>
        <v>Brass</v>
      </c>
    </row>
    <row r="179" spans="1:13">
      <c r="A179" s="245" t="s">
        <v>2377</v>
      </c>
      <c r="B179" s="245" t="s">
        <v>2159</v>
      </c>
      <c r="C179" s="245" t="str">
        <f t="shared" si="30"/>
        <v>Nuts &amp; Bolts</v>
      </c>
      <c r="D179" s="246" t="str">
        <f>AllData!A265</f>
        <v>81</v>
      </c>
      <c r="E179" s="245" t="str">
        <f>AllData!B265</f>
        <v>Screwed Rod - Brass</v>
      </c>
      <c r="G179" s="245" t="str">
        <f>AllData!C265</f>
        <v>Length - 2''</v>
      </c>
      <c r="I179" s="245">
        <f>AllData!E265</f>
        <v>3.85</v>
      </c>
      <c r="J179" s="245">
        <f>AllData!F265</f>
        <v>0.99</v>
      </c>
      <c r="K179" s="245">
        <f t="shared" si="26"/>
        <v>0.86</v>
      </c>
      <c r="L179" s="245">
        <f t="shared" si="27"/>
        <v>0.75</v>
      </c>
      <c r="M179" s="245" t="str">
        <f t="shared" si="31"/>
        <v>Brass</v>
      </c>
    </row>
    <row r="180" spans="1:13">
      <c r="A180" s="245" t="s">
        <v>2378</v>
      </c>
      <c r="B180" s="245" t="s">
        <v>2159</v>
      </c>
      <c r="C180" s="245" t="str">
        <f t="shared" si="30"/>
        <v>Nuts &amp; Bolts</v>
      </c>
      <c r="D180" s="246" t="str">
        <f>AllData!A266</f>
        <v>82</v>
      </c>
      <c r="E180" s="245" t="str">
        <f>AllData!B266</f>
        <v>Screwed Rod - Brass</v>
      </c>
      <c r="G180" s="245" t="str">
        <f>AllData!C266</f>
        <v>Length - 1''</v>
      </c>
      <c r="I180" s="245">
        <f>AllData!E266</f>
        <v>1.95</v>
      </c>
      <c r="J180" s="245">
        <f>AllData!F266</f>
        <v>0.73</v>
      </c>
      <c r="K180" s="245">
        <f t="shared" si="26"/>
        <v>0.64</v>
      </c>
      <c r="L180" s="245">
        <f t="shared" si="27"/>
        <v>0.55000000000000004</v>
      </c>
      <c r="M180" s="245" t="str">
        <f t="shared" si="31"/>
        <v>Brass</v>
      </c>
    </row>
    <row r="181" spans="1:13">
      <c r="A181" s="245" t="s">
        <v>2379</v>
      </c>
      <c r="B181" s="245" t="s">
        <v>2159</v>
      </c>
      <c r="C181" s="245" t="str">
        <f>$Q$5</f>
        <v>Strips &amp; Perforated Components</v>
      </c>
      <c r="D181" s="246" t="str">
        <f>AllData!A270</f>
        <v>89</v>
      </c>
      <c r="E181" s="245" t="str">
        <f>AllData!B270</f>
        <v>Curved Strip</v>
      </c>
      <c r="G181" s="245" t="str">
        <f>AllData!C270</f>
        <v>Length - 5 1/2''</v>
      </c>
      <c r="H181" s="245" t="str">
        <f>AllData!D270</f>
        <v>11 Perforation</v>
      </c>
      <c r="I181" s="245">
        <f>AllData!E270</f>
        <v>9.9499999999999993</v>
      </c>
      <c r="J181" s="245">
        <f>AllData!F270</f>
        <v>1.65</v>
      </c>
      <c r="K181" s="245">
        <f t="shared" si="26"/>
        <v>1.44</v>
      </c>
      <c r="L181" s="245">
        <f t="shared" si="27"/>
        <v>1.25</v>
      </c>
      <c r="M181" s="245" t="str">
        <f>_xlfn.TEXTJOIN(" , ",TRUE,$Q$42,$Q$43,$Q$44,$Q$45)</f>
        <v>Nickel plate , Green , Blue , Zinc plate</v>
      </c>
    </row>
    <row r="182" spans="1:13">
      <c r="A182" s="245" t="s">
        <v>2380</v>
      </c>
      <c r="B182" s="245" t="s">
        <v>2159</v>
      </c>
      <c r="C182" s="245" t="str">
        <f>$Q$5</f>
        <v>Strips &amp; Perforated Components</v>
      </c>
      <c r="D182" s="246" t="str">
        <f>AllData!A271</f>
        <v>89a</v>
      </c>
      <c r="E182" s="245" t="str">
        <f>AllData!B271</f>
        <v>Curved Strip</v>
      </c>
      <c r="G182" s="245" t="str">
        <f>AllData!C271</f>
        <v>Length - 3''</v>
      </c>
      <c r="H182" s="245" t="str">
        <f>AllData!D271</f>
        <v>5 Perforation</v>
      </c>
      <c r="I182" s="245">
        <f>AllData!E271</f>
        <v>5.65</v>
      </c>
      <c r="J182" s="245">
        <f>AllData!F271</f>
        <v>0.93</v>
      </c>
      <c r="K182" s="245">
        <f t="shared" si="26"/>
        <v>0.81</v>
      </c>
      <c r="L182" s="245">
        <f t="shared" ref="L182:L185" si="32">ROUND(J182*$L$2,2)</f>
        <v>0.71</v>
      </c>
      <c r="M182" s="245" t="str">
        <f t="shared" ref="M182:M185" si="33">_xlfn.TEXTJOIN(" , ",TRUE,$Q$42,$Q$43,$Q$44,$Q$45)</f>
        <v>Nickel plate , Green , Blue , Zinc plate</v>
      </c>
    </row>
    <row r="183" spans="1:13">
      <c r="A183" s="245" t="s">
        <v>2381</v>
      </c>
      <c r="B183" s="245" t="s">
        <v>2159</v>
      </c>
      <c r="C183" s="245" t="str">
        <f>$Q$5</f>
        <v>Strips &amp; Perforated Components</v>
      </c>
      <c r="D183" s="246" t="str">
        <f>AllData!A272</f>
        <v>89b</v>
      </c>
      <c r="E183" s="245" t="str">
        <f>AllData!B272</f>
        <v>Curved Strip</v>
      </c>
      <c r="G183" s="245" t="str">
        <f>AllData!C272</f>
        <v>Length - 4" stepped</v>
      </c>
      <c r="H183" s="245" t="str">
        <f>AllData!D272</f>
        <v>8 Perforation</v>
      </c>
      <c r="I183" s="245">
        <f>AllData!E272</f>
        <v>7.6</v>
      </c>
      <c r="J183" s="245">
        <f>AllData!F272</f>
        <v>1.65</v>
      </c>
      <c r="K183" s="245">
        <f t="shared" si="26"/>
        <v>1.44</v>
      </c>
      <c r="L183" s="245">
        <f t="shared" si="32"/>
        <v>1.25</v>
      </c>
      <c r="M183" s="245" t="str">
        <f t="shared" si="33"/>
        <v>Nickel plate , Green , Blue , Zinc plate</v>
      </c>
    </row>
    <row r="184" spans="1:13">
      <c r="A184" s="245" t="s">
        <v>2382</v>
      </c>
      <c r="B184" s="245" t="s">
        <v>2159</v>
      </c>
      <c r="C184" s="245" t="str">
        <f>$Q$5</f>
        <v>Strips &amp; Perforated Components</v>
      </c>
      <c r="D184" s="246" t="str">
        <f>AllData!A273</f>
        <v>90</v>
      </c>
      <c r="E184" s="245" t="str">
        <f>AllData!B273</f>
        <v>Curved Strip</v>
      </c>
      <c r="G184" s="245" t="str">
        <f>AllData!C273</f>
        <v>Length - 2 1/2''</v>
      </c>
      <c r="H184" s="245" t="str">
        <f>AllData!D273</f>
        <v>5 Perforation</v>
      </c>
      <c r="I184" s="245">
        <f>AllData!E273</f>
        <v>5.2</v>
      </c>
      <c r="J184" s="245">
        <f>AllData!F273</f>
        <v>0.83</v>
      </c>
      <c r="K184" s="245">
        <f t="shared" si="26"/>
        <v>0.72</v>
      </c>
      <c r="L184" s="245">
        <f t="shared" si="32"/>
        <v>0.63</v>
      </c>
      <c r="M184" s="245" t="str">
        <f t="shared" si="33"/>
        <v>Nickel plate , Green , Blue , Zinc plate</v>
      </c>
    </row>
    <row r="185" spans="1:13">
      <c r="A185" s="245" t="s">
        <v>2383</v>
      </c>
      <c r="B185" s="245" t="s">
        <v>2159</v>
      </c>
      <c r="C185" s="245" t="str">
        <f>$Q$5</f>
        <v>Strips &amp; Perforated Components</v>
      </c>
      <c r="D185" s="246" t="str">
        <f>AllData!A274</f>
        <v>90a</v>
      </c>
      <c r="E185" s="245" t="str">
        <f>AllData!B274</f>
        <v>Curved Strip</v>
      </c>
      <c r="G185" s="245" t="str">
        <f>AllData!C274</f>
        <v>Length - 2 1/2'' stepped</v>
      </c>
      <c r="H185" s="245" t="str">
        <f>AllData!D274</f>
        <v>5 Perforation</v>
      </c>
      <c r="I185" s="245">
        <f>AllData!E274</f>
        <v>4.3</v>
      </c>
      <c r="J185" s="245">
        <f>AllData!F274</f>
        <v>0.79</v>
      </c>
      <c r="K185" s="245">
        <f t="shared" si="26"/>
        <v>0.69</v>
      </c>
      <c r="L185" s="245">
        <f t="shared" si="32"/>
        <v>0.6</v>
      </c>
      <c r="M185" s="245" t="str">
        <f t="shared" si="33"/>
        <v>Nickel plate , Green , Blue , Zinc plate</v>
      </c>
    </row>
    <row r="186" spans="1:13">
      <c r="A186" s="245" t="s">
        <v>2384</v>
      </c>
      <c r="B186" s="245" t="s">
        <v>2159</v>
      </c>
      <c r="C186" s="245" t="str">
        <f t="shared" ref="C186:C191" si="34">$Q$13</f>
        <v>Wheels &amp; Pulleys</v>
      </c>
      <c r="D186" s="246" t="str">
        <f>AllData!A278</f>
        <v>95</v>
      </c>
      <c r="E186" s="245" t="str">
        <f>AllData!B278</f>
        <v>Sprocket Wheel</v>
      </c>
      <c r="G186" s="245" t="str">
        <f>AllData!C278</f>
        <v>Diameter - 2''</v>
      </c>
      <c r="H186" s="245" t="str">
        <f>AllData!D278</f>
        <v>36T</v>
      </c>
      <c r="I186" s="245">
        <f>AllData!E278</f>
        <v>30.9</v>
      </c>
      <c r="J186" s="245">
        <f>AllData!F278</f>
        <v>6.7</v>
      </c>
      <c r="K186" s="245">
        <f t="shared" si="26"/>
        <v>5.83</v>
      </c>
      <c r="L186" s="245">
        <f>ROUND(J186*$L$2,2)</f>
        <v>5.09</v>
      </c>
      <c r="M186" s="245" t="str">
        <f>_xlfn.TEXTJOIN(" , ",TRUE,$Q$50)</f>
        <v>Black</v>
      </c>
    </row>
    <row r="187" spans="1:13">
      <c r="A187" s="245" t="s">
        <v>2385</v>
      </c>
      <c r="B187" s="245" t="s">
        <v>2159</v>
      </c>
      <c r="C187" s="245" t="str">
        <f t="shared" si="34"/>
        <v>Wheels &amp; Pulleys</v>
      </c>
      <c r="D187" s="246" t="str">
        <f>AllData!A279</f>
        <v>95a</v>
      </c>
      <c r="E187" s="245" t="str">
        <f>AllData!B279</f>
        <v>Sprocket Wheel</v>
      </c>
      <c r="G187" s="245" t="str">
        <f>AllData!C279</f>
        <v>Diameter - 1 1/2''</v>
      </c>
      <c r="H187" s="245" t="str">
        <f>AllData!D279</f>
        <v>28T</v>
      </c>
      <c r="I187" s="245">
        <f>AllData!E279</f>
        <v>17.2</v>
      </c>
      <c r="J187" s="245">
        <f>AllData!F279</f>
        <v>5.0999999999999996</v>
      </c>
      <c r="K187" s="245">
        <f t="shared" si="26"/>
        <v>4.4400000000000004</v>
      </c>
      <c r="L187" s="245">
        <f t="shared" ref="L187:L190" si="35">ROUND(J187*$L$2,2)</f>
        <v>3.88</v>
      </c>
      <c r="M187" s="245" t="str">
        <f t="shared" ref="M187:M190" si="36">_xlfn.TEXTJOIN(" , ",TRUE,$Q$50)</f>
        <v>Black</v>
      </c>
    </row>
    <row r="188" spans="1:13">
      <c r="A188" s="245" t="s">
        <v>2386</v>
      </c>
      <c r="B188" s="245" t="s">
        <v>2159</v>
      </c>
      <c r="C188" s="245" t="str">
        <f t="shared" si="34"/>
        <v>Wheels &amp; Pulleys</v>
      </c>
      <c r="D188" s="246" t="str">
        <f>AllData!A280</f>
        <v>95b</v>
      </c>
      <c r="E188" s="245" t="str">
        <f>AllData!B280</f>
        <v>Sprocket Wheel</v>
      </c>
      <c r="G188" s="245" t="str">
        <f>AllData!C280</f>
        <v>Diameter - 3''</v>
      </c>
      <c r="H188" s="245" t="str">
        <f>AllData!D280</f>
        <v>56T</v>
      </c>
      <c r="I188" s="245">
        <f>AllData!E280</f>
        <v>68</v>
      </c>
      <c r="J188" s="245">
        <f>AllData!F280</f>
        <v>8.26</v>
      </c>
      <c r="K188" s="245">
        <f t="shared" si="26"/>
        <v>7.19</v>
      </c>
      <c r="L188" s="245">
        <f t="shared" si="35"/>
        <v>6.28</v>
      </c>
      <c r="M188" s="245" t="str">
        <f t="shared" si="36"/>
        <v>Black</v>
      </c>
    </row>
    <row r="189" spans="1:13">
      <c r="A189" s="245" t="s">
        <v>2387</v>
      </c>
      <c r="B189" s="245" t="s">
        <v>2159</v>
      </c>
      <c r="C189" s="245" t="str">
        <f t="shared" si="34"/>
        <v>Wheels &amp; Pulleys</v>
      </c>
      <c r="D189" s="246" t="str">
        <f>AllData!A281</f>
        <v>96</v>
      </c>
      <c r="E189" s="245" t="str">
        <f>AllData!B281</f>
        <v>Sprocket Wheel</v>
      </c>
      <c r="G189" s="245" t="str">
        <f>AllData!C281</f>
        <v>Diameter - 1''</v>
      </c>
      <c r="H189" s="245" t="str">
        <f>AllData!D281</f>
        <v>18T</v>
      </c>
      <c r="I189" s="245">
        <f>AllData!E281</f>
        <v>10.1</v>
      </c>
      <c r="J189" s="245">
        <f>AllData!F281</f>
        <v>4.08</v>
      </c>
      <c r="K189" s="245">
        <f t="shared" si="26"/>
        <v>3.55</v>
      </c>
      <c r="L189" s="245">
        <f t="shared" si="35"/>
        <v>3.1</v>
      </c>
      <c r="M189" s="245" t="str">
        <f t="shared" si="36"/>
        <v>Black</v>
      </c>
    </row>
    <row r="190" spans="1:13">
      <c r="A190" s="245" t="s">
        <v>2388</v>
      </c>
      <c r="B190" s="245" t="s">
        <v>2159</v>
      </c>
      <c r="C190" s="245" t="str">
        <f t="shared" si="34"/>
        <v>Wheels &amp; Pulleys</v>
      </c>
      <c r="D190" s="246" t="str">
        <f>AllData!A282</f>
        <v>96a</v>
      </c>
      <c r="E190" s="245" t="str">
        <f>AllData!B282</f>
        <v>Sprocket Wheel</v>
      </c>
      <c r="G190" s="245" t="str">
        <f>AllData!C282</f>
        <v>Diameter -  3/4''</v>
      </c>
      <c r="H190" s="245" t="str">
        <f>AllData!D282</f>
        <v>14T</v>
      </c>
      <c r="I190" s="245">
        <f>AllData!E282</f>
        <v>7.3</v>
      </c>
      <c r="J190" s="245">
        <f>AllData!F282</f>
        <v>4</v>
      </c>
      <c r="K190" s="245">
        <f t="shared" si="26"/>
        <v>3.48</v>
      </c>
      <c r="L190" s="245">
        <f t="shared" si="35"/>
        <v>3.04</v>
      </c>
      <c r="M190" s="245" t="str">
        <f t="shared" si="36"/>
        <v>Black</v>
      </c>
    </row>
    <row r="191" spans="1:13">
      <c r="A191" s="245" t="s">
        <v>2389</v>
      </c>
      <c r="B191" s="245" t="s">
        <v>2159</v>
      </c>
      <c r="C191" s="245" t="str">
        <f t="shared" si="34"/>
        <v>Wheels &amp; Pulleys</v>
      </c>
      <c r="D191" s="246" t="str">
        <f>AllData!A286</f>
        <v>94</v>
      </c>
      <c r="E191" s="245" t="str">
        <f>AllData!B286</f>
        <v>Sprocket Chain</v>
      </c>
      <c r="G191" s="245" t="str">
        <f>AllData!C286</f>
        <v>Diameter - 40''</v>
      </c>
      <c r="I191" s="245">
        <f>AllData!E286</f>
        <v>30</v>
      </c>
      <c r="J191" s="245">
        <f>AllData!F286</f>
        <v>20.3</v>
      </c>
      <c r="K191" s="245">
        <f t="shared" si="26"/>
        <v>17.66</v>
      </c>
      <c r="L191" s="245">
        <f>ROUND(J191*$L$2,2)</f>
        <v>15.43</v>
      </c>
      <c r="M191" s="245" t="str">
        <f>$Q$46</f>
        <v>Stainless Steel</v>
      </c>
    </row>
    <row r="192" spans="1:13">
      <c r="A192" s="245" t="s">
        <v>2390</v>
      </c>
      <c r="B192" s="245" t="s">
        <v>2159</v>
      </c>
      <c r="C192" s="245" t="str">
        <f t="shared" ref="C192:C212" si="37">$Q$10</f>
        <v>Girders - Braced</v>
      </c>
      <c r="D192" s="246" t="str">
        <f>AllData!A290</f>
        <v>97DO</v>
      </c>
      <c r="E192" s="245" t="str">
        <f>AllData!B290</f>
        <v>Double Braced Girder Open Ended</v>
      </c>
      <c r="G192" s="245" t="str">
        <f>AllData!C290</f>
        <v>Length - 3 1/2''</v>
      </c>
      <c r="H192" s="245" t="str">
        <f>AllData!D290</f>
        <v>7 Holes</v>
      </c>
      <c r="I192" s="245">
        <f>AllData!E290</f>
        <v>12</v>
      </c>
      <c r="J192" s="245">
        <f>AllData!F290</f>
        <v>3.01</v>
      </c>
      <c r="K192" s="245">
        <f t="shared" si="26"/>
        <v>2.62</v>
      </c>
      <c r="L192" s="245">
        <f>ROUND(J192*$L$2,2)</f>
        <v>2.29</v>
      </c>
      <c r="M192" s="245" t="str">
        <f>_xlfn.TEXTJOIN(" , ",TRUE,$Q$47,$Q$48,$Q$49)</f>
        <v>Red , UK Yellow , Fr Yellow</v>
      </c>
    </row>
    <row r="193" spans="1:13">
      <c r="A193" s="245" t="s">
        <v>2391</v>
      </c>
      <c r="B193" s="245" t="s">
        <v>2159</v>
      </c>
      <c r="C193" s="245" t="str">
        <f t="shared" si="37"/>
        <v>Girders - Braced</v>
      </c>
      <c r="D193" s="246" t="str">
        <f>AllData!A291</f>
        <v>98DO</v>
      </c>
      <c r="E193" s="245" t="str">
        <f>AllData!B291</f>
        <v>Double Braced Girder Open Ended</v>
      </c>
      <c r="G193" s="245" t="str">
        <f>AllData!C291</f>
        <v>Length - 2 1/2''</v>
      </c>
      <c r="H193" s="245" t="str">
        <f>AllData!D291</f>
        <v>5 Holes</v>
      </c>
      <c r="I193" s="245">
        <f>AllData!E291</f>
        <v>8.1999999999999993</v>
      </c>
      <c r="J193" s="245">
        <f>AllData!F291</f>
        <v>2.84</v>
      </c>
      <c r="K193" s="245">
        <f t="shared" ref="K193:K198" si="38">ROUND(J193*$K$2,2)</f>
        <v>2.4700000000000002</v>
      </c>
      <c r="L193" s="245">
        <f t="shared" ref="L193:L198" si="39">ROUND(J193*$L$2,2)</f>
        <v>2.16</v>
      </c>
      <c r="M193" s="245" t="str">
        <f t="shared" ref="M193:M212" si="40">_xlfn.TEXTJOIN(" , ",TRUE,$Q$47,$Q$48,$Q$49)</f>
        <v>Red , UK Yellow , Fr Yellow</v>
      </c>
    </row>
    <row r="194" spans="1:13">
      <c r="A194" s="245" t="s">
        <v>2392</v>
      </c>
      <c r="B194" s="245" t="s">
        <v>2159</v>
      </c>
      <c r="C194" s="245" t="str">
        <f t="shared" si="37"/>
        <v>Girders - Braced</v>
      </c>
      <c r="D194" s="246" t="str">
        <f>AllData!A292</f>
        <v>99DO</v>
      </c>
      <c r="E194" s="245" t="str">
        <f>AllData!B292</f>
        <v>Double Braced Girder Open Ended</v>
      </c>
      <c r="G194" s="245" t="str">
        <f>AllData!C292</f>
        <v>Length - 12 1/2''</v>
      </c>
      <c r="H194" s="245" t="str">
        <f>AllData!D292</f>
        <v>25 Holes</v>
      </c>
      <c r="I194" s="245">
        <f>AllData!E292</f>
        <v>45.4</v>
      </c>
      <c r="J194" s="245">
        <f>AllData!F292</f>
        <v>7.65</v>
      </c>
      <c r="K194" s="245">
        <f t="shared" si="38"/>
        <v>6.66</v>
      </c>
      <c r="L194" s="245">
        <f t="shared" si="39"/>
        <v>5.81</v>
      </c>
      <c r="M194" s="245" t="str">
        <f t="shared" si="40"/>
        <v>Red , UK Yellow , Fr Yellow</v>
      </c>
    </row>
    <row r="195" spans="1:13">
      <c r="A195" s="245" t="s">
        <v>2393</v>
      </c>
      <c r="B195" s="245" t="s">
        <v>2159</v>
      </c>
      <c r="C195" s="245" t="str">
        <f t="shared" si="37"/>
        <v>Girders - Braced</v>
      </c>
      <c r="D195" s="246" t="str">
        <f>AllData!A293</f>
        <v>99aDO</v>
      </c>
      <c r="E195" s="245" t="str">
        <f>AllData!B293</f>
        <v>Double Braced Girder Open Ended</v>
      </c>
      <c r="G195" s="245" t="str">
        <f>AllData!C293</f>
        <v>Length - 9 1/2''</v>
      </c>
      <c r="H195" s="245" t="str">
        <f>AllData!D293</f>
        <v>19 Holes</v>
      </c>
      <c r="I195" s="245">
        <f>AllData!E293</f>
        <v>27.3</v>
      </c>
      <c r="J195" s="245">
        <f>AllData!F293</f>
        <v>6.05</v>
      </c>
      <c r="K195" s="245">
        <f t="shared" si="38"/>
        <v>5.26</v>
      </c>
      <c r="L195" s="245">
        <f t="shared" si="39"/>
        <v>4.5999999999999996</v>
      </c>
      <c r="M195" s="245" t="str">
        <f t="shared" si="40"/>
        <v>Red , UK Yellow , Fr Yellow</v>
      </c>
    </row>
    <row r="196" spans="1:13">
      <c r="A196" s="245" t="s">
        <v>2394</v>
      </c>
      <c r="B196" s="245" t="s">
        <v>2159</v>
      </c>
      <c r="C196" s="245" t="str">
        <f t="shared" si="37"/>
        <v>Girders - Braced</v>
      </c>
      <c r="D196" s="246" t="str">
        <f>AllData!A294</f>
        <v>99bDO</v>
      </c>
      <c r="E196" s="245" t="str">
        <f>AllData!B294</f>
        <v>Double Braced Girder Open Ended</v>
      </c>
      <c r="G196" s="245" t="str">
        <f>AllData!C294</f>
        <v>Length - 7 1/2''</v>
      </c>
      <c r="H196" s="245" t="str">
        <f>AllData!D294</f>
        <v>15 Holes</v>
      </c>
      <c r="I196" s="245">
        <f>AllData!E294</f>
        <v>26.8</v>
      </c>
      <c r="J196" s="245">
        <f>AllData!F294</f>
        <v>5.48</v>
      </c>
      <c r="K196" s="245">
        <f t="shared" si="38"/>
        <v>4.7699999999999996</v>
      </c>
      <c r="L196" s="245">
        <f t="shared" si="39"/>
        <v>4.16</v>
      </c>
      <c r="M196" s="245" t="str">
        <f t="shared" si="40"/>
        <v>Red , UK Yellow , Fr Yellow</v>
      </c>
    </row>
    <row r="197" spans="1:13">
      <c r="A197" s="245" t="s">
        <v>2395</v>
      </c>
      <c r="B197" s="245" t="s">
        <v>2159</v>
      </c>
      <c r="C197" s="245" t="str">
        <f t="shared" si="37"/>
        <v>Girders - Braced</v>
      </c>
      <c r="D197" s="246" t="str">
        <f>AllData!A295</f>
        <v>100DO</v>
      </c>
      <c r="E197" s="245" t="str">
        <f>AllData!B295</f>
        <v>Double Braced Girder Open Ended</v>
      </c>
      <c r="G197" s="245" t="str">
        <f>AllData!C295</f>
        <v>Length - 5 1/2''</v>
      </c>
      <c r="H197" s="245" t="str">
        <f>AllData!D295</f>
        <v>11 Holes</v>
      </c>
      <c r="I197" s="245">
        <f>AllData!E295</f>
        <v>19.3</v>
      </c>
      <c r="J197" s="245">
        <f>AllData!F295</f>
        <v>4.28</v>
      </c>
      <c r="K197" s="245">
        <f t="shared" si="38"/>
        <v>3.72</v>
      </c>
      <c r="L197" s="245">
        <f t="shared" si="39"/>
        <v>3.25</v>
      </c>
      <c r="M197" s="245" t="str">
        <f t="shared" si="40"/>
        <v>Red , UK Yellow , Fr Yellow</v>
      </c>
    </row>
    <row r="198" spans="1:13">
      <c r="A198" s="245" t="s">
        <v>2396</v>
      </c>
      <c r="B198" s="245" t="s">
        <v>2159</v>
      </c>
      <c r="C198" s="245" t="str">
        <f t="shared" si="37"/>
        <v>Girders - Braced</v>
      </c>
      <c r="D198" s="246" t="str">
        <f>AllData!A296</f>
        <v>100aDO</v>
      </c>
      <c r="E198" s="245" t="str">
        <f>AllData!B296</f>
        <v>Double Braced Girder Open Ended</v>
      </c>
      <c r="G198" s="245" t="str">
        <f>AllData!C296</f>
        <v>Length - 4 1/2''</v>
      </c>
      <c r="H198" s="245" t="str">
        <f>AllData!D296</f>
        <v>9 Holes</v>
      </c>
      <c r="I198" s="245">
        <f>AllData!E296</f>
        <v>15.7</v>
      </c>
      <c r="J198" s="245">
        <f>AllData!F296</f>
        <v>3.52</v>
      </c>
      <c r="K198" s="245">
        <f t="shared" si="38"/>
        <v>3.06</v>
      </c>
      <c r="L198" s="245">
        <f t="shared" si="39"/>
        <v>2.68</v>
      </c>
      <c r="M198" s="245" t="str">
        <f t="shared" si="40"/>
        <v>Red , UK Yellow , Fr Yellow</v>
      </c>
    </row>
    <row r="199" spans="1:13">
      <c r="A199" s="245" t="s">
        <v>2397</v>
      </c>
      <c r="B199" s="245" t="s">
        <v>2159</v>
      </c>
      <c r="C199" s="245" t="str">
        <f t="shared" si="37"/>
        <v>Girders - Braced</v>
      </c>
      <c r="D199" s="246" t="str">
        <f>AllData!A300</f>
        <v>97DC</v>
      </c>
      <c r="E199" s="245" t="str">
        <f>AllData!B300</f>
        <v>Double Braced Girder Closed Ended</v>
      </c>
      <c r="G199" s="245" t="str">
        <f>AllData!C300</f>
        <v>Length - 3 1/2''</v>
      </c>
      <c r="H199" s="245" t="str">
        <f>AllData!D300</f>
        <v>7 Holes</v>
      </c>
      <c r="I199" s="245">
        <f>AllData!E300</f>
        <v>11.1</v>
      </c>
      <c r="J199" s="245">
        <f>AllData!F300</f>
        <v>3</v>
      </c>
      <c r="K199" s="245">
        <f>ROUND(J199*$K$2,2)</f>
        <v>2.61</v>
      </c>
      <c r="L199" s="245">
        <f>ROUND(J199*$L$2,2)</f>
        <v>2.2799999999999998</v>
      </c>
      <c r="M199" s="245" t="str">
        <f t="shared" si="40"/>
        <v>Red , UK Yellow , Fr Yellow</v>
      </c>
    </row>
    <row r="200" spans="1:13">
      <c r="A200" s="245" t="s">
        <v>2398</v>
      </c>
      <c r="B200" s="245" t="s">
        <v>2159</v>
      </c>
      <c r="C200" s="245" t="str">
        <f t="shared" si="37"/>
        <v>Girders - Braced</v>
      </c>
      <c r="D200" s="246" t="str">
        <f>AllData!A301</f>
        <v>98DC</v>
      </c>
      <c r="E200" s="245" t="str">
        <f>AllData!B301</f>
        <v>Double Braced Girder Closed Ended</v>
      </c>
      <c r="G200" s="245" t="str">
        <f>AllData!C301</f>
        <v>Length - 2 1/2''</v>
      </c>
      <c r="H200" s="245" t="str">
        <f>AllData!D301</f>
        <v>5 Holes</v>
      </c>
      <c r="I200" s="245">
        <f>AllData!E301</f>
        <v>8.3000000000000007</v>
      </c>
      <c r="J200" s="245">
        <f>AllData!F301</f>
        <v>2.84</v>
      </c>
      <c r="K200" s="245">
        <f t="shared" ref="K200:K205" si="41">ROUND(J200*$K$2,2)</f>
        <v>2.4700000000000002</v>
      </c>
      <c r="L200" s="245">
        <f t="shared" ref="L200:L205" si="42">ROUND(J200*$L$2,2)</f>
        <v>2.16</v>
      </c>
      <c r="M200" s="245" t="str">
        <f t="shared" si="40"/>
        <v>Red , UK Yellow , Fr Yellow</v>
      </c>
    </row>
    <row r="201" spans="1:13">
      <c r="A201" s="245" t="s">
        <v>2399</v>
      </c>
      <c r="B201" s="245" t="s">
        <v>2159</v>
      </c>
      <c r="C201" s="245" t="str">
        <f t="shared" si="37"/>
        <v>Girders - Braced</v>
      </c>
      <c r="D201" s="246" t="str">
        <f>AllData!A302</f>
        <v>99DC</v>
      </c>
      <c r="E201" s="245" t="str">
        <f>AllData!B302</f>
        <v>Double Braced Girder Closed Ended</v>
      </c>
      <c r="G201" s="245" t="str">
        <f>AllData!C302</f>
        <v>Length - 12 1/2''</v>
      </c>
      <c r="H201" s="245" t="str">
        <f>AllData!D302</f>
        <v>25 Holes</v>
      </c>
      <c r="I201" s="245">
        <f>AllData!E302</f>
        <v>36.700000000000003</v>
      </c>
      <c r="J201" s="245">
        <f>AllData!F302</f>
        <v>7.58</v>
      </c>
      <c r="K201" s="245">
        <f t="shared" si="41"/>
        <v>6.59</v>
      </c>
      <c r="L201" s="245">
        <f t="shared" si="42"/>
        <v>5.76</v>
      </c>
      <c r="M201" s="245" t="str">
        <f t="shared" si="40"/>
        <v>Red , UK Yellow , Fr Yellow</v>
      </c>
    </row>
    <row r="202" spans="1:13">
      <c r="A202" s="245" t="s">
        <v>2400</v>
      </c>
      <c r="B202" s="245" t="s">
        <v>2159</v>
      </c>
      <c r="C202" s="245" t="str">
        <f t="shared" si="37"/>
        <v>Girders - Braced</v>
      </c>
      <c r="D202" s="246" t="str">
        <f>AllData!A303</f>
        <v>99aDC</v>
      </c>
      <c r="E202" s="245" t="str">
        <f>AllData!B303</f>
        <v>Double Braced Girder Closed Ended</v>
      </c>
      <c r="G202" s="245" t="str">
        <f>AllData!C303</f>
        <v>Length - 9 1/2''</v>
      </c>
      <c r="H202" s="245" t="str">
        <f>AllData!D303</f>
        <v>19 Holes</v>
      </c>
      <c r="I202" s="245">
        <f>AllData!E303</f>
        <v>28.6</v>
      </c>
      <c r="J202" s="245">
        <f>AllData!F303</f>
        <v>6.06</v>
      </c>
      <c r="K202" s="245">
        <f t="shared" si="41"/>
        <v>5.27</v>
      </c>
      <c r="L202" s="245">
        <f t="shared" si="42"/>
        <v>4.6100000000000003</v>
      </c>
      <c r="M202" s="245" t="str">
        <f t="shared" si="40"/>
        <v>Red , UK Yellow , Fr Yellow</v>
      </c>
    </row>
    <row r="203" spans="1:13">
      <c r="A203" s="245" t="s">
        <v>2401</v>
      </c>
      <c r="B203" s="245" t="s">
        <v>2159</v>
      </c>
      <c r="C203" s="245" t="str">
        <f t="shared" si="37"/>
        <v>Girders - Braced</v>
      </c>
      <c r="D203" s="246" t="str">
        <f>AllData!A304</f>
        <v>99bDC</v>
      </c>
      <c r="E203" s="245" t="str">
        <f>AllData!B304</f>
        <v>Double Braced Girder Closed Ended</v>
      </c>
      <c r="G203" s="245" t="str">
        <f>AllData!C304</f>
        <v>Length - 7 1/2''</v>
      </c>
      <c r="H203" s="245" t="str">
        <f>AllData!D304</f>
        <v>15 Holes</v>
      </c>
      <c r="I203" s="245">
        <f>AllData!E304</f>
        <v>26.7</v>
      </c>
      <c r="J203" s="245">
        <f>AllData!F304</f>
        <v>5.48</v>
      </c>
      <c r="K203" s="245">
        <f t="shared" si="41"/>
        <v>4.7699999999999996</v>
      </c>
      <c r="L203" s="245">
        <f t="shared" si="42"/>
        <v>4.16</v>
      </c>
      <c r="M203" s="245" t="str">
        <f t="shared" si="40"/>
        <v>Red , UK Yellow , Fr Yellow</v>
      </c>
    </row>
    <row r="204" spans="1:13">
      <c r="A204" s="245" t="s">
        <v>2402</v>
      </c>
      <c r="B204" s="245" t="s">
        <v>2159</v>
      </c>
      <c r="C204" s="245" t="str">
        <f t="shared" si="37"/>
        <v>Girders - Braced</v>
      </c>
      <c r="D204" s="246" t="str">
        <f>AllData!A305</f>
        <v>100DC</v>
      </c>
      <c r="E204" s="245" t="str">
        <f>AllData!B305</f>
        <v>Double Braced Girder Closed Ended</v>
      </c>
      <c r="G204" s="245" t="str">
        <f>AllData!C305</f>
        <v>Length - 5 1/2''</v>
      </c>
      <c r="H204" s="245" t="str">
        <f>AllData!D305</f>
        <v>11 Holes</v>
      </c>
      <c r="I204" s="245">
        <f>AllData!E305</f>
        <v>17.3</v>
      </c>
      <c r="J204" s="245">
        <f>AllData!F305</f>
        <v>4.26</v>
      </c>
      <c r="K204" s="245">
        <f t="shared" si="41"/>
        <v>3.71</v>
      </c>
      <c r="L204" s="245">
        <f t="shared" si="42"/>
        <v>3.24</v>
      </c>
      <c r="M204" s="245" t="str">
        <f t="shared" si="40"/>
        <v>Red , UK Yellow , Fr Yellow</v>
      </c>
    </row>
    <row r="205" spans="1:13">
      <c r="A205" s="245" t="s">
        <v>2403</v>
      </c>
      <c r="B205" s="245" t="s">
        <v>2159</v>
      </c>
      <c r="C205" s="245" t="str">
        <f t="shared" si="37"/>
        <v>Girders - Braced</v>
      </c>
      <c r="D205" s="246" t="str">
        <f>AllData!A306</f>
        <v>100aDC</v>
      </c>
      <c r="E205" s="245" t="str">
        <f>AllData!B306</f>
        <v>Double Braced Girder Closed Ended</v>
      </c>
      <c r="G205" s="245" t="str">
        <f>AllData!C306</f>
        <v>Length - 4 1/2''</v>
      </c>
      <c r="H205" s="245" t="str">
        <f>AllData!D306</f>
        <v>9 Holes</v>
      </c>
      <c r="I205" s="245">
        <f>AllData!E306</f>
        <v>14.7</v>
      </c>
      <c r="J205" s="245">
        <f>AllData!F306</f>
        <v>3.52</v>
      </c>
      <c r="K205" s="245">
        <f t="shared" si="41"/>
        <v>3.06</v>
      </c>
      <c r="L205" s="245">
        <f t="shared" si="42"/>
        <v>2.68</v>
      </c>
      <c r="M205" s="245" t="str">
        <f t="shared" si="40"/>
        <v>Red , UK Yellow , Fr Yellow</v>
      </c>
    </row>
    <row r="206" spans="1:13">
      <c r="A206" s="245" t="s">
        <v>2404</v>
      </c>
      <c r="B206" s="245" t="s">
        <v>2159</v>
      </c>
      <c r="C206" s="245" t="str">
        <f t="shared" si="37"/>
        <v>Girders - Braced</v>
      </c>
      <c r="D206" s="246" t="str">
        <f>AllData!A310</f>
        <v>97SC</v>
      </c>
      <c r="E206" s="245" t="str">
        <f>AllData!B310</f>
        <v>Single Braced Girder Closed Ended</v>
      </c>
      <c r="G206" s="245" t="str">
        <f>AllData!C310</f>
        <v>Length - 3 1/2''</v>
      </c>
      <c r="H206" s="245" t="str">
        <f>AllData!D310</f>
        <v>7 Holes</v>
      </c>
      <c r="I206" s="245">
        <f>AllData!E310</f>
        <v>9.6999999999999993</v>
      </c>
      <c r="J206" s="245">
        <f>AllData!F310</f>
        <v>2.99</v>
      </c>
      <c r="K206" s="245">
        <f>ROUND(J206*$K$2,2)</f>
        <v>2.6</v>
      </c>
      <c r="L206" s="245">
        <f>ROUND(J206*$L$2,2)</f>
        <v>2.27</v>
      </c>
      <c r="M206" s="245" t="str">
        <f t="shared" si="40"/>
        <v>Red , UK Yellow , Fr Yellow</v>
      </c>
    </row>
    <row r="207" spans="1:13">
      <c r="A207" s="245" t="s">
        <v>2405</v>
      </c>
      <c r="B207" s="245" t="s">
        <v>2159</v>
      </c>
      <c r="C207" s="245" t="str">
        <f t="shared" si="37"/>
        <v>Girders - Braced</v>
      </c>
      <c r="D207" s="246" t="str">
        <f>AllData!A311</f>
        <v>99SC</v>
      </c>
      <c r="E207" s="245" t="str">
        <f>AllData!B311</f>
        <v>Single Braced Girder Closed Ended</v>
      </c>
      <c r="G207" s="245" t="str">
        <f>AllData!C311</f>
        <v>Length - 12 1/2''</v>
      </c>
      <c r="H207" s="245" t="str">
        <f>AllData!D311</f>
        <v>25 Holes</v>
      </c>
      <c r="I207" s="245">
        <f>AllData!E311</f>
        <v>34.6</v>
      </c>
      <c r="J207" s="245">
        <f>AllData!F311</f>
        <v>7.56</v>
      </c>
      <c r="K207" s="245">
        <f t="shared" ref="K207:K210" si="43">ROUND(J207*$K$2,2)</f>
        <v>6.58</v>
      </c>
      <c r="L207" s="245">
        <f t="shared" ref="L207:L210" si="44">ROUND(J207*$L$2,2)</f>
        <v>5.75</v>
      </c>
      <c r="M207" s="245" t="str">
        <f t="shared" si="40"/>
        <v>Red , UK Yellow , Fr Yellow</v>
      </c>
    </row>
    <row r="208" spans="1:13">
      <c r="A208" s="245" t="s">
        <v>2406</v>
      </c>
      <c r="B208" s="245" t="s">
        <v>2159</v>
      </c>
      <c r="C208" s="245" t="str">
        <f t="shared" si="37"/>
        <v>Girders - Braced</v>
      </c>
      <c r="D208" s="246" t="str">
        <f>AllData!A312</f>
        <v>99aSC</v>
      </c>
      <c r="E208" s="245" t="str">
        <f>AllData!B312</f>
        <v>Single Braced Girder Closed Ended</v>
      </c>
      <c r="G208" s="245" t="str">
        <f>AllData!C312</f>
        <v>Length - 9 1/2''</v>
      </c>
      <c r="H208" s="245" t="str">
        <f>AllData!D312</f>
        <v>19 Holes</v>
      </c>
      <c r="I208" s="245">
        <f>AllData!E312</f>
        <v>24.7</v>
      </c>
      <c r="J208" s="245">
        <f>AllData!F312</f>
        <v>6.02</v>
      </c>
      <c r="K208" s="245">
        <f t="shared" si="43"/>
        <v>5.24</v>
      </c>
      <c r="L208" s="245">
        <f t="shared" si="44"/>
        <v>4.58</v>
      </c>
      <c r="M208" s="245" t="str">
        <f t="shared" si="40"/>
        <v>Red , UK Yellow , Fr Yellow</v>
      </c>
    </row>
    <row r="209" spans="1:13">
      <c r="A209" s="245" t="s">
        <v>2407</v>
      </c>
      <c r="B209" s="245" t="s">
        <v>2159</v>
      </c>
      <c r="C209" s="245" t="str">
        <f t="shared" si="37"/>
        <v>Girders - Braced</v>
      </c>
      <c r="D209" s="246" t="str">
        <f>AllData!A313</f>
        <v>99bSC</v>
      </c>
      <c r="E209" s="245" t="str">
        <f>AllData!B313</f>
        <v>Single Braced Girder Closed Ended</v>
      </c>
      <c r="G209" s="245" t="str">
        <f>AllData!C313</f>
        <v>Length - 7 1/2''</v>
      </c>
      <c r="H209" s="245" t="str">
        <f>AllData!D313</f>
        <v>15 Holes</v>
      </c>
      <c r="I209" s="245">
        <f>AllData!E313</f>
        <v>21.4</v>
      </c>
      <c r="J209" s="245">
        <f>AllData!F313</f>
        <v>5.43</v>
      </c>
      <c r="K209" s="245">
        <f t="shared" si="43"/>
        <v>4.72</v>
      </c>
      <c r="L209" s="245">
        <f t="shared" si="44"/>
        <v>4.13</v>
      </c>
      <c r="M209" s="245" t="str">
        <f t="shared" si="40"/>
        <v>Red , UK Yellow , Fr Yellow</v>
      </c>
    </row>
    <row r="210" spans="1:13">
      <c r="A210" s="245" t="s">
        <v>2408</v>
      </c>
      <c r="B210" s="245" t="s">
        <v>2159</v>
      </c>
      <c r="C210" s="245" t="str">
        <f t="shared" si="37"/>
        <v>Girders - Braced</v>
      </c>
      <c r="D210" s="246" t="str">
        <f>AllData!A314</f>
        <v>100SC</v>
      </c>
      <c r="E210" s="245" t="str">
        <f>AllData!B314</f>
        <v>Single Braced Girder Closed Ended</v>
      </c>
      <c r="G210" s="245" t="str">
        <f>AllData!C314</f>
        <v>Length - 5 1/2''</v>
      </c>
      <c r="H210" s="245" t="str">
        <f>AllData!D314</f>
        <v>11 Holes</v>
      </c>
      <c r="I210" s="245">
        <f>AllData!E314</f>
        <v>15.8</v>
      </c>
      <c r="J210" s="245">
        <f>AllData!F314</f>
        <v>4.25</v>
      </c>
      <c r="K210" s="245">
        <f t="shared" si="43"/>
        <v>3.7</v>
      </c>
      <c r="L210" s="245">
        <f t="shared" si="44"/>
        <v>3.23</v>
      </c>
      <c r="M210" s="245" t="str">
        <f t="shared" si="40"/>
        <v>Red , UK Yellow , Fr Yellow</v>
      </c>
    </row>
    <row r="211" spans="1:13">
      <c r="A211" s="245" t="s">
        <v>2409</v>
      </c>
      <c r="B211" s="245" t="s">
        <v>2159</v>
      </c>
      <c r="C211" s="245" t="str">
        <f t="shared" si="37"/>
        <v>Girders - Braced</v>
      </c>
      <c r="D211" s="246" t="str">
        <f>AllData!A318</f>
        <v>99SO</v>
      </c>
      <c r="E211" s="245" t="str">
        <f>AllData!B318</f>
        <v>Single Braced Girder Open Ended</v>
      </c>
      <c r="G211" s="245" t="str">
        <f>AllData!C318</f>
        <v>Length - 12 1/2''</v>
      </c>
      <c r="H211" s="245" t="str">
        <f>AllData!D318</f>
        <v>25 Holes</v>
      </c>
      <c r="I211" s="245">
        <f>AllData!E318</f>
        <v>31.4</v>
      </c>
      <c r="J211" s="245">
        <f>AllData!F318</f>
        <v>7.53</v>
      </c>
      <c r="K211" s="245">
        <f>ROUND(J211*$K$2,2)</f>
        <v>6.55</v>
      </c>
      <c r="L211" s="245">
        <f>ROUND(J211*$L$2,2)</f>
        <v>5.72</v>
      </c>
      <c r="M211" s="245" t="str">
        <f t="shared" si="40"/>
        <v>Red , UK Yellow , Fr Yellow</v>
      </c>
    </row>
    <row r="212" spans="1:13">
      <c r="A212" s="245" t="s">
        <v>2410</v>
      </c>
      <c r="B212" s="245" t="s">
        <v>2159</v>
      </c>
      <c r="C212" s="245" t="str">
        <f t="shared" si="37"/>
        <v>Girders - Braced</v>
      </c>
      <c r="D212" s="246" t="str">
        <f>AllData!A319</f>
        <v>100SO</v>
      </c>
      <c r="E212" s="245" t="str">
        <f>AllData!B319</f>
        <v>Single Braced Girder Open Ended</v>
      </c>
      <c r="G212" s="245" t="str">
        <f>AllData!C319</f>
        <v>Length - 5 1/2''</v>
      </c>
      <c r="H212" s="245" t="str">
        <f>AllData!D319</f>
        <v>11 Holes</v>
      </c>
      <c r="I212" s="245">
        <f>AllData!E319</f>
        <v>14.6</v>
      </c>
      <c r="J212" s="245">
        <f>AllData!F319</f>
        <v>4.24</v>
      </c>
      <c r="K212" s="245">
        <f>ROUND(J212*$K$2,2)</f>
        <v>3.69</v>
      </c>
      <c r="L212" s="245">
        <f>ROUND(J212*$L$2,2)</f>
        <v>3.22</v>
      </c>
      <c r="M212" s="245" t="str">
        <f t="shared" si="40"/>
        <v>Red , UK Yellow , Fr Yellow</v>
      </c>
    </row>
    <row r="213" spans="1:13">
      <c r="A213" s="245" t="s">
        <v>2411</v>
      </c>
      <c r="B213" s="245" t="s">
        <v>2159</v>
      </c>
      <c r="C213" s="245" t="str">
        <f>$Q$25</f>
        <v>Miscellaneous</v>
      </c>
      <c r="D213" s="246" t="str">
        <f>AllData!A320</f>
        <v>101</v>
      </c>
      <c r="E213" s="245" t="str">
        <f>AllData!B320</f>
        <v>Heald for Loom</v>
      </c>
      <c r="G213" s="245" t="str">
        <f>AllData!C320</f>
        <v>Length - 5 1/2''</v>
      </c>
      <c r="I213" s="245">
        <f>AllData!E320</f>
        <v>7</v>
      </c>
      <c r="J213" s="245">
        <f>AllData!F320</f>
        <v>1.39</v>
      </c>
      <c r="K213" s="245">
        <f t="shared" ref="K213:K226" si="45">ROUND(J213*$K$2,2)</f>
        <v>1.21</v>
      </c>
      <c r="L213" s="245">
        <f t="shared" ref="L213:L226" si="46">ROUND(J213*$L$2,2)</f>
        <v>1.06</v>
      </c>
      <c r="M213" s="245" t="str">
        <f>$Q$42</f>
        <v>Nickel plate</v>
      </c>
    </row>
    <row r="214" spans="1:13">
      <c r="A214" s="245" t="s">
        <v>2412</v>
      </c>
      <c r="B214" s="245" t="s">
        <v>2159</v>
      </c>
      <c r="C214" s="245" t="str">
        <f>$Q$7</f>
        <v>Brackets</v>
      </c>
      <c r="D214" s="246" t="str">
        <f>AllData!A321</f>
        <v>102</v>
      </c>
      <c r="E214" s="245" t="str">
        <f>AllData!B321</f>
        <v>Single Bent Strip</v>
      </c>
      <c r="I214" s="245">
        <f>AllData!E321</f>
        <v>4.8</v>
      </c>
      <c r="J214" s="245">
        <f>AllData!F321</f>
        <v>0.98</v>
      </c>
      <c r="K214" s="245">
        <f t="shared" si="45"/>
        <v>0.85</v>
      </c>
      <c r="L214" s="245">
        <f t="shared" si="46"/>
        <v>0.74</v>
      </c>
      <c r="M214" s="245" t="str">
        <f>_xlfn.TEXTJOIN(" , ",TRUE,$Q$42,$Q$43,$Q$45)</f>
        <v>Nickel plate , Green , Zinc plate</v>
      </c>
    </row>
    <row r="215" spans="1:13">
      <c r="A215" s="245" t="s">
        <v>2424</v>
      </c>
      <c r="B215" s="245" t="s">
        <v>2159</v>
      </c>
      <c r="C215" s="245" t="str">
        <f t="shared" ref="C215:C225" si="47">$Q$11</f>
        <v>Girders - Flat &amp; Other</v>
      </c>
      <c r="D215" s="246" t="str">
        <f>AllData!A325</f>
        <v>103</v>
      </c>
      <c r="E215" s="245" t="str">
        <f>AllData!B325</f>
        <v>Flat Girder</v>
      </c>
      <c r="G215" s="245" t="str">
        <f>AllData!C325</f>
        <v>Length - 5 1/2''</v>
      </c>
      <c r="H215" s="245" t="str">
        <f>AllData!D325</f>
        <v>11 Holes</v>
      </c>
      <c r="I215" s="245">
        <f>AllData!E325</f>
        <v>22.4</v>
      </c>
      <c r="J215" s="245">
        <f>AllData!F325</f>
        <v>2.69</v>
      </c>
      <c r="K215" s="245">
        <f t="shared" si="45"/>
        <v>2.34</v>
      </c>
      <c r="L215" s="245">
        <f t="shared" si="46"/>
        <v>2.04</v>
      </c>
      <c r="M215" s="245" t="str">
        <f>_xlfn.TEXTJOIN(" , ",TRUE,$Q$42,$Q$43,$Q$44,$Q$45)</f>
        <v>Nickel plate , Green , Blue , Zinc plate</v>
      </c>
    </row>
    <row r="216" spans="1:13">
      <c r="A216" s="245" t="s">
        <v>2425</v>
      </c>
      <c r="B216" s="245" t="s">
        <v>2159</v>
      </c>
      <c r="C216" s="245" t="str">
        <f t="shared" si="47"/>
        <v>Girders - Flat &amp; Other</v>
      </c>
      <c r="D216" s="246" t="str">
        <f>AllData!A326</f>
        <v>103a</v>
      </c>
      <c r="E216" s="245" t="str">
        <f>AllData!B326</f>
        <v>Flat Girder</v>
      </c>
      <c r="G216" s="245" t="str">
        <f>AllData!C326</f>
        <v>Length - 9 1/2''</v>
      </c>
      <c r="H216" s="245" t="str">
        <f>AllData!D326</f>
        <v>19 Holes</v>
      </c>
      <c r="I216" s="245">
        <f>AllData!E326</f>
        <v>38.299999999999997</v>
      </c>
      <c r="J216" s="245">
        <f>AllData!F326</f>
        <v>3.28</v>
      </c>
      <c r="K216" s="245">
        <f t="shared" si="45"/>
        <v>2.85</v>
      </c>
      <c r="L216" s="245">
        <f t="shared" si="46"/>
        <v>2.4900000000000002</v>
      </c>
      <c r="M216" s="245" t="str">
        <f t="shared" ref="M216:M225" si="48">_xlfn.TEXTJOIN(" , ",TRUE,$Q$42,$Q$43,$Q$44,$Q$45)</f>
        <v>Nickel plate , Green , Blue , Zinc plate</v>
      </c>
    </row>
    <row r="217" spans="1:13">
      <c r="A217" s="245" t="s">
        <v>2426</v>
      </c>
      <c r="B217" s="245" t="s">
        <v>2159</v>
      </c>
      <c r="C217" s="245" t="str">
        <f t="shared" si="47"/>
        <v>Girders - Flat &amp; Other</v>
      </c>
      <c r="D217" s="246" t="str">
        <f>AllData!A327</f>
        <v>103b</v>
      </c>
      <c r="E217" s="245" t="str">
        <f>AllData!B327</f>
        <v>Flat Girder</v>
      </c>
      <c r="G217" s="245" t="str">
        <f>AllData!C327</f>
        <v>Length - 12 1/2''</v>
      </c>
      <c r="H217" s="245" t="str">
        <f>AllData!D327</f>
        <v>25 Holes</v>
      </c>
      <c r="I217" s="245">
        <f>AllData!E327</f>
        <v>49.8</v>
      </c>
      <c r="J217" s="245">
        <f>AllData!F327</f>
        <v>3.68</v>
      </c>
      <c r="K217" s="245">
        <f t="shared" si="45"/>
        <v>3.2</v>
      </c>
      <c r="L217" s="245">
        <f t="shared" si="46"/>
        <v>2.8</v>
      </c>
      <c r="M217" s="245" t="str">
        <f t="shared" si="48"/>
        <v>Nickel plate , Green , Blue , Zinc plate</v>
      </c>
    </row>
    <row r="218" spans="1:13">
      <c r="A218" s="245" t="s">
        <v>2427</v>
      </c>
      <c r="B218" s="245" t="s">
        <v>2159</v>
      </c>
      <c r="C218" s="245" t="str">
        <f t="shared" si="47"/>
        <v>Girders - Flat &amp; Other</v>
      </c>
      <c r="D218" s="246" t="str">
        <f>AllData!A328</f>
        <v>103c</v>
      </c>
      <c r="E218" s="245" t="str">
        <f>AllData!B328</f>
        <v>Flat Girder</v>
      </c>
      <c r="G218" s="245" t="str">
        <f>AllData!C328</f>
        <v>Length - 4 1/2''</v>
      </c>
      <c r="H218" s="245" t="str">
        <f>AllData!D328</f>
        <v>9 Holes</v>
      </c>
      <c r="I218" s="245">
        <f>AllData!E328</f>
        <v>18.2</v>
      </c>
      <c r="J218" s="245">
        <f>AllData!F328</f>
        <v>2.5099999999999998</v>
      </c>
      <c r="K218" s="245">
        <f t="shared" si="45"/>
        <v>2.1800000000000002</v>
      </c>
      <c r="L218" s="245">
        <f t="shared" si="46"/>
        <v>1.91</v>
      </c>
      <c r="M218" s="245" t="str">
        <f t="shared" si="48"/>
        <v>Nickel plate , Green , Blue , Zinc plate</v>
      </c>
    </row>
    <row r="219" spans="1:13">
      <c r="A219" s="245" t="s">
        <v>2428</v>
      </c>
      <c r="B219" s="245" t="s">
        <v>2159</v>
      </c>
      <c r="C219" s="245" t="str">
        <f t="shared" si="47"/>
        <v>Girders - Flat &amp; Other</v>
      </c>
      <c r="D219" s="246" t="str">
        <f>AllData!A329</f>
        <v>103d</v>
      </c>
      <c r="E219" s="245" t="str">
        <f>AllData!B329</f>
        <v>Flat Girder</v>
      </c>
      <c r="G219" s="245" t="str">
        <f>AllData!C329</f>
        <v>Length - 3 1/2''</v>
      </c>
      <c r="H219" s="245" t="str">
        <f>AllData!D329</f>
        <v>7 Holes</v>
      </c>
      <c r="I219" s="245">
        <f>AllData!E329</f>
        <v>13.3</v>
      </c>
      <c r="J219" s="245">
        <f>AllData!F329</f>
        <v>2.17</v>
      </c>
      <c r="K219" s="245">
        <f t="shared" si="45"/>
        <v>1.89</v>
      </c>
      <c r="L219" s="245">
        <f t="shared" si="46"/>
        <v>1.65</v>
      </c>
      <c r="M219" s="245" t="str">
        <f t="shared" si="48"/>
        <v>Nickel plate , Green , Blue , Zinc plate</v>
      </c>
    </row>
    <row r="220" spans="1:13">
      <c r="A220" s="245" t="s">
        <v>2429</v>
      </c>
      <c r="B220" s="245" t="s">
        <v>2159</v>
      </c>
      <c r="C220" s="245" t="str">
        <f t="shared" si="47"/>
        <v>Girders - Flat &amp; Other</v>
      </c>
      <c r="D220" s="246" t="str">
        <f>AllData!A330</f>
        <v>103e</v>
      </c>
      <c r="E220" s="245" t="str">
        <f>AllData!B330</f>
        <v>Flat Girder</v>
      </c>
      <c r="G220" s="245" t="str">
        <f>AllData!C330</f>
        <v>Length - 3''</v>
      </c>
      <c r="H220" s="245" t="str">
        <f>AllData!D330</f>
        <v>6 Holes</v>
      </c>
      <c r="I220" s="245">
        <f>AllData!E330</f>
        <v>11</v>
      </c>
      <c r="J220" s="245">
        <f>AllData!F330</f>
        <v>1.86</v>
      </c>
      <c r="K220" s="245">
        <f t="shared" si="45"/>
        <v>1.62</v>
      </c>
      <c r="L220" s="245">
        <f t="shared" si="46"/>
        <v>1.41</v>
      </c>
      <c r="M220" s="245" t="str">
        <f t="shared" si="48"/>
        <v>Nickel plate , Green , Blue , Zinc plate</v>
      </c>
    </row>
    <row r="221" spans="1:13">
      <c r="A221" s="245" t="s">
        <v>2430</v>
      </c>
      <c r="B221" s="245" t="s">
        <v>2159</v>
      </c>
      <c r="C221" s="245" t="str">
        <f t="shared" si="47"/>
        <v>Girders - Flat &amp; Other</v>
      </c>
      <c r="D221" s="246" t="str">
        <f>AllData!A331</f>
        <v>103f</v>
      </c>
      <c r="E221" s="245" t="str">
        <f>AllData!B331</f>
        <v>Flat Girder</v>
      </c>
      <c r="G221" s="245" t="str">
        <f>AllData!C331</f>
        <v>Length - 2 1/2''</v>
      </c>
      <c r="H221" s="245" t="str">
        <f>AllData!D331</f>
        <v>5 Holes</v>
      </c>
      <c r="I221" s="245">
        <f>AllData!E331</f>
        <v>9.8000000000000007</v>
      </c>
      <c r="J221" s="245">
        <f>AllData!F331</f>
        <v>1.55</v>
      </c>
      <c r="K221" s="245">
        <f t="shared" si="45"/>
        <v>1.35</v>
      </c>
      <c r="L221" s="245">
        <f t="shared" si="46"/>
        <v>1.18</v>
      </c>
      <c r="M221" s="245" t="str">
        <f t="shared" si="48"/>
        <v>Nickel plate , Green , Blue , Zinc plate</v>
      </c>
    </row>
    <row r="222" spans="1:13">
      <c r="A222" s="245" t="s">
        <v>2431</v>
      </c>
      <c r="B222" s="245" t="s">
        <v>2159</v>
      </c>
      <c r="C222" s="245" t="str">
        <f t="shared" si="47"/>
        <v>Girders - Flat &amp; Other</v>
      </c>
      <c r="D222" s="246" t="str">
        <f>AllData!A332</f>
        <v>103g</v>
      </c>
      <c r="E222" s="245" t="str">
        <f>AllData!B332</f>
        <v>Flat Girder</v>
      </c>
      <c r="G222" s="245" t="str">
        <f>AllData!C332</f>
        <v>Length - 2''</v>
      </c>
      <c r="H222" s="245" t="str">
        <f>AllData!D332</f>
        <v>4 Holes</v>
      </c>
      <c r="I222" s="245">
        <f>AllData!E332</f>
        <v>7.75</v>
      </c>
      <c r="J222" s="245">
        <f>AllData!F332</f>
        <v>1.24</v>
      </c>
      <c r="K222" s="245">
        <f t="shared" si="45"/>
        <v>1.08</v>
      </c>
      <c r="L222" s="245">
        <f t="shared" si="46"/>
        <v>0.94</v>
      </c>
      <c r="M222" s="245" t="str">
        <f t="shared" si="48"/>
        <v>Nickel plate , Green , Blue , Zinc plate</v>
      </c>
    </row>
    <row r="223" spans="1:13">
      <c r="A223" s="245" t="s">
        <v>2432</v>
      </c>
      <c r="B223" s="245" t="s">
        <v>2159</v>
      </c>
      <c r="C223" s="245" t="str">
        <f t="shared" si="47"/>
        <v>Girders - Flat &amp; Other</v>
      </c>
      <c r="D223" s="246" t="str">
        <f>AllData!A333</f>
        <v>103h</v>
      </c>
      <c r="E223" s="245" t="str">
        <f>AllData!B333</f>
        <v>Flat Girder</v>
      </c>
      <c r="G223" s="245" t="str">
        <f>AllData!C333</f>
        <v>Length - 1 1/2''</v>
      </c>
      <c r="H223" s="245" t="str">
        <f>AllData!D333</f>
        <v>3 Holes</v>
      </c>
      <c r="I223" s="245">
        <f>AllData!E333</f>
        <v>5.9</v>
      </c>
      <c r="J223" s="245">
        <f>AllData!F333</f>
        <v>1.08</v>
      </c>
      <c r="K223" s="245">
        <f t="shared" si="45"/>
        <v>0.94</v>
      </c>
      <c r="L223" s="245">
        <f t="shared" si="46"/>
        <v>0.82</v>
      </c>
      <c r="M223" s="245" t="str">
        <f t="shared" si="48"/>
        <v>Nickel plate , Green , Blue , Zinc plate</v>
      </c>
    </row>
    <row r="224" spans="1:13">
      <c r="A224" s="245" t="s">
        <v>2433</v>
      </c>
      <c r="B224" s="245" t="s">
        <v>2159</v>
      </c>
      <c r="C224" s="245" t="str">
        <f t="shared" si="47"/>
        <v>Girders - Flat &amp; Other</v>
      </c>
      <c r="D224" s="246" t="str">
        <f>AllData!A334</f>
        <v>103k</v>
      </c>
      <c r="E224" s="245" t="str">
        <f>AllData!B334</f>
        <v>Flat Girder</v>
      </c>
      <c r="G224" s="245" t="str">
        <f>AllData!C334</f>
        <v>Length - 7 1/2''</v>
      </c>
      <c r="H224" s="245" t="str">
        <f>AllData!D334</f>
        <v>15 Holes</v>
      </c>
      <c r="I224" s="245">
        <f>AllData!E334</f>
        <v>30.7</v>
      </c>
      <c r="J224" s="245">
        <f>AllData!F334</f>
        <v>2.92</v>
      </c>
      <c r="K224" s="245">
        <f t="shared" si="45"/>
        <v>2.54</v>
      </c>
      <c r="L224" s="245">
        <f t="shared" si="46"/>
        <v>2.2200000000000002</v>
      </c>
      <c r="M224" s="245" t="str">
        <f t="shared" si="48"/>
        <v>Nickel plate , Green , Blue , Zinc plate</v>
      </c>
    </row>
    <row r="225" spans="1:13">
      <c r="A225" s="245" t="s">
        <v>2434</v>
      </c>
      <c r="B225" s="245" t="s">
        <v>2159</v>
      </c>
      <c r="C225" s="245" t="str">
        <f t="shared" si="47"/>
        <v>Girders - Flat &amp; Other</v>
      </c>
      <c r="D225" s="246" t="str">
        <f>AllData!A335</f>
        <v>103l</v>
      </c>
      <c r="E225" s="245" t="str">
        <f>AllData!B335</f>
        <v>Flat Girder</v>
      </c>
      <c r="G225" s="245" t="str">
        <f>AllData!C335</f>
        <v>Length - 1''</v>
      </c>
      <c r="H225" s="245" t="str">
        <f>AllData!D335</f>
        <v>2 Holes</v>
      </c>
      <c r="I225" s="245">
        <f>AllData!E335</f>
        <v>3.8</v>
      </c>
      <c r="J225" s="245">
        <f>AllData!F335</f>
        <v>0.91</v>
      </c>
      <c r="K225" s="245">
        <f t="shared" si="45"/>
        <v>0.79</v>
      </c>
      <c r="L225" s="245">
        <f t="shared" si="46"/>
        <v>0.69</v>
      </c>
      <c r="M225" s="245" t="str">
        <f t="shared" si="48"/>
        <v>Nickel plate , Green , Blue , Zinc plate</v>
      </c>
    </row>
    <row r="226" spans="1:13">
      <c r="A226" s="245" t="s">
        <v>2435</v>
      </c>
      <c r="B226" s="245" t="s">
        <v>2159</v>
      </c>
      <c r="C226" s="245" t="str">
        <f>$Q$25</f>
        <v>Miscellaneous</v>
      </c>
      <c r="D226" s="246" t="str">
        <f>AllData!A337</f>
        <v>106</v>
      </c>
      <c r="E226" s="245" t="str">
        <f>AllData!B337</f>
        <v>Wood Roller without Rod or Collars</v>
      </c>
      <c r="I226" s="245">
        <f>AllData!E337</f>
        <v>24</v>
      </c>
      <c r="J226" s="245">
        <f>AllData!F337</f>
        <v>6.02</v>
      </c>
      <c r="K226" s="245">
        <f t="shared" si="45"/>
        <v>5.24</v>
      </c>
      <c r="L226" s="245">
        <f t="shared" si="46"/>
        <v>4.58</v>
      </c>
    </row>
    <row r="227" spans="1:13">
      <c r="A227" s="245" t="s">
        <v>2436</v>
      </c>
      <c r="B227" s="245" t="s">
        <v>2159</v>
      </c>
      <c r="C227" s="245" t="str">
        <f>$Q$25</f>
        <v>Miscellaneous</v>
      </c>
      <c r="D227" s="246" t="str">
        <f>AllData!A338</f>
        <v>106b</v>
      </c>
      <c r="E227" s="245" t="str">
        <f>AllData!B338</f>
        <v>Wood Roller complete</v>
      </c>
      <c r="I227" s="245">
        <f>AllData!E338</f>
        <v>42</v>
      </c>
      <c r="J227" s="245">
        <f>AllData!F338</f>
        <v>9.17</v>
      </c>
      <c r="K227" s="245">
        <f t="shared" ref="K227:K229" si="49">ROUND(J227*$K$2,2)</f>
        <v>7.98</v>
      </c>
      <c r="L227" s="245">
        <f t="shared" ref="L227:L229" si="50">ROUND(J227*$L$2,2)</f>
        <v>6.97</v>
      </c>
    </row>
    <row r="228" spans="1:13">
      <c r="A228" s="245" t="s">
        <v>2437</v>
      </c>
      <c r="B228" s="245" t="s">
        <v>2159</v>
      </c>
      <c r="C228" s="245" t="str">
        <f>$Q$26</f>
        <v>Other Structural Parts</v>
      </c>
      <c r="D228" s="246" t="str">
        <f>AllData!A340</f>
        <v>108</v>
      </c>
      <c r="E228" s="245" t="str">
        <f>AllData!B340</f>
        <v>Corner Gusset</v>
      </c>
      <c r="I228" s="245">
        <f>AllData!E340</f>
        <v>10.45</v>
      </c>
      <c r="J228" s="245">
        <f>AllData!F340</f>
        <v>2.11</v>
      </c>
      <c r="K228" s="245">
        <f t="shared" si="49"/>
        <v>1.84</v>
      </c>
      <c r="L228" s="245">
        <f t="shared" si="50"/>
        <v>1.6</v>
      </c>
      <c r="M228" s="245" t="str">
        <f t="shared" ref="M228" si="51">_xlfn.TEXTJOIN(" , ",TRUE,$Q$42,$Q$43,$Q$44,$Q$45)</f>
        <v>Nickel plate , Green , Blue , Zinc plate</v>
      </c>
    </row>
    <row r="229" spans="1:13">
      <c r="A229" s="245" t="s">
        <v>2438</v>
      </c>
      <c r="B229" s="245" t="s">
        <v>2159</v>
      </c>
      <c r="C229" s="245" t="str">
        <f>$Q$17</f>
        <v>Circular Parts</v>
      </c>
      <c r="D229" s="246" t="str">
        <f>AllData!A342</f>
        <v>109</v>
      </c>
      <c r="E229" s="245" t="str">
        <f>AllData!B342</f>
        <v>Face Plate</v>
      </c>
      <c r="G229" s="245" t="str">
        <f>AllData!C342</f>
        <v>8 peripheral holes</v>
      </c>
      <c r="I229" s="245">
        <f>AllData!E342</f>
        <v>24.4</v>
      </c>
      <c r="J229" s="245">
        <f>AllData!F342</f>
        <v>4.5599999999999996</v>
      </c>
      <c r="K229" s="245">
        <f t="shared" si="49"/>
        <v>3.97</v>
      </c>
      <c r="L229" s="245">
        <f t="shared" si="50"/>
        <v>3.47</v>
      </c>
      <c r="M229" s="245" t="str">
        <f>_xlfn.TEXTJOIN(" , ",TRUE,$Q$44,$Q$47,$Q$48,$Q$49)</f>
        <v>Blue , Red , UK Yellow , Fr Yellow</v>
      </c>
    </row>
    <row r="230" spans="1:13">
      <c r="A230" s="245" t="s">
        <v>2439</v>
      </c>
      <c r="B230" s="245" t="s">
        <v>2159</v>
      </c>
      <c r="C230" s="245" t="str">
        <f>$Q$17</f>
        <v>Circular Parts</v>
      </c>
      <c r="D230" s="246" t="str">
        <f>AllData!A343</f>
        <v>109a</v>
      </c>
      <c r="E230" s="245" t="str">
        <f>AllData!B343</f>
        <v>Face Plate w/o boss</v>
      </c>
      <c r="G230" s="245" t="str">
        <f>AllData!C343</f>
        <v>8 peripheral holes</v>
      </c>
      <c r="I230" s="245">
        <f>AllData!E343</f>
        <v>18.8</v>
      </c>
      <c r="J230" s="245">
        <f>AllData!F343</f>
        <v>3.71</v>
      </c>
      <c r="K230" s="245">
        <f t="shared" ref="K230" si="52">ROUND(J230*$K$2,2)</f>
        <v>3.23</v>
      </c>
      <c r="L230" s="245">
        <f t="shared" ref="L230" si="53">ROUND(J230*$L$2,2)</f>
        <v>2.82</v>
      </c>
      <c r="M230" s="245" t="str">
        <f>_xlfn.TEXTJOIN(" , ",TRUE,$Q$44,$Q$47,$Q$48,$Q$49)</f>
        <v>Blue , Red , UK Yellow , Fr Yellow</v>
      </c>
    </row>
    <row r="231" spans="1:13">
      <c r="A231" s="245" t="s">
        <v>2440</v>
      </c>
      <c r="B231" s="245" t="s">
        <v>2159</v>
      </c>
      <c r="C231" s="245" t="str">
        <f>$Q$5</f>
        <v>Strips &amp; Perforated Components</v>
      </c>
      <c r="D231" s="246" t="str">
        <f>AllData!A347</f>
        <v>110</v>
      </c>
      <c r="E231" s="245" t="str">
        <f>AllData!B347</f>
        <v>Rack Strip</v>
      </c>
      <c r="G231" s="245" t="str">
        <f>AllData!C347</f>
        <v>Length - 3 1/2''</v>
      </c>
      <c r="I231" s="245">
        <f>AllData!E347</f>
        <v>17.5</v>
      </c>
      <c r="J231" s="245">
        <f>AllData!F347</f>
        <v>2.9</v>
      </c>
      <c r="K231" s="245">
        <f>ROUND(J231*$K$2,2)</f>
        <v>2.52</v>
      </c>
      <c r="L231" s="245">
        <f>ROUND(J231*$L$2,2)</f>
        <v>2.2000000000000002</v>
      </c>
    </row>
    <row r="232" spans="1:13">
      <c r="A232" s="245" t="s">
        <v>2441</v>
      </c>
      <c r="B232" s="245" t="s">
        <v>2159</v>
      </c>
      <c r="C232" s="245" t="str">
        <f>$Q$5</f>
        <v>Strips &amp; Perforated Components</v>
      </c>
      <c r="D232" s="246" t="str">
        <f>AllData!A348</f>
        <v>110a</v>
      </c>
      <c r="E232" s="245" t="str">
        <f>AllData!B348</f>
        <v>Rack Strip</v>
      </c>
      <c r="G232" s="245" t="str">
        <f>AllData!C348</f>
        <v>Length - 6 1/2''</v>
      </c>
      <c r="I232" s="245">
        <f>AllData!E348</f>
        <v>34.4</v>
      </c>
      <c r="J232" s="245">
        <f>AllData!F348</f>
        <v>5.15</v>
      </c>
      <c r="K232" s="245">
        <f>ROUND(J232*$K$2,2)</f>
        <v>4.4800000000000004</v>
      </c>
      <c r="L232" s="245">
        <f>ROUND(J232*$L$2,2)</f>
        <v>3.91</v>
      </c>
    </row>
    <row r="233" spans="1:13">
      <c r="A233" s="245" t="s">
        <v>2442</v>
      </c>
      <c r="B233" s="245" t="s">
        <v>2159</v>
      </c>
      <c r="C233" s="245" t="str">
        <f>$Q$15</f>
        <v>Nuts &amp; Bolts</v>
      </c>
      <c r="D233" s="246" t="str">
        <f>AllData!A352</f>
        <v>111</v>
      </c>
      <c r="E233" s="245" t="str">
        <f>AllData!B352</f>
        <v>Cheesehead</v>
      </c>
      <c r="G233" s="245" t="str">
        <f>AllData!C352</f>
        <v>Length -  3/4''</v>
      </c>
      <c r="H233" s="245" t="str">
        <f>AllData!D352</f>
        <v>Pack of 10</v>
      </c>
      <c r="I233" s="245">
        <f>AllData!E352</f>
        <v>19</v>
      </c>
      <c r="J233" s="245">
        <f>AllData!F352</f>
        <v>2.7</v>
      </c>
      <c r="K233" s="245">
        <f>ROUND(J233*$K$2,2)</f>
        <v>2.35</v>
      </c>
      <c r="L233" s="245">
        <f>ROUND(J233*$L$2,2)</f>
        <v>2.0499999999999998</v>
      </c>
      <c r="M233" s="245" t="str">
        <f t="shared" ref="M233:M238" si="54">$Q$55</f>
        <v>Brass</v>
      </c>
    </row>
    <row r="234" spans="1:13">
      <c r="A234" s="245" t="s">
        <v>2443</v>
      </c>
      <c r="B234" s="245" t="s">
        <v>2159</v>
      </c>
      <c r="C234" s="245" t="str">
        <f t="shared" ref="C234:C238" si="55">$Q$15</f>
        <v>Nuts &amp; Bolts</v>
      </c>
      <c r="D234" s="246" t="str">
        <f>AllData!A353</f>
        <v>111a</v>
      </c>
      <c r="E234" s="245" t="str">
        <f>AllData!B353</f>
        <v>Cheesehead</v>
      </c>
      <c r="G234" s="245" t="str">
        <f>AllData!C353</f>
        <v>Length -  1/2''</v>
      </c>
      <c r="H234" s="245" t="str">
        <f>AllData!D353</f>
        <v>Pack of 10</v>
      </c>
      <c r="I234" s="245">
        <f>AllData!E353</f>
        <v>15</v>
      </c>
      <c r="J234" s="245">
        <f>AllData!F353</f>
        <v>2.2400000000000002</v>
      </c>
      <c r="K234" s="245">
        <f t="shared" ref="K234:K238" si="56">ROUND(J234*$K$2,2)</f>
        <v>1.95</v>
      </c>
      <c r="L234" s="245">
        <f t="shared" ref="L234:L238" si="57">ROUND(J234*$L$2,2)</f>
        <v>1.7</v>
      </c>
      <c r="M234" s="245" t="str">
        <f t="shared" si="54"/>
        <v>Brass</v>
      </c>
    </row>
    <row r="235" spans="1:13">
      <c r="A235" s="245" t="s">
        <v>2444</v>
      </c>
      <c r="B235" s="245" t="s">
        <v>2159</v>
      </c>
      <c r="C235" s="245" t="str">
        <f t="shared" si="55"/>
        <v>Nuts &amp; Bolts</v>
      </c>
      <c r="D235" s="246" t="str">
        <f>AllData!A354</f>
        <v>111b</v>
      </c>
      <c r="E235" s="245" t="str">
        <f>AllData!B354</f>
        <v>Cheesehead</v>
      </c>
      <c r="G235" s="245" t="str">
        <f>AllData!C354</f>
        <v>Length -  5/16''</v>
      </c>
      <c r="H235" s="245" t="str">
        <f>AllData!D354</f>
        <v>Pack of 10</v>
      </c>
      <c r="I235" s="245">
        <f>AllData!E354</f>
        <v>12</v>
      </c>
      <c r="J235" s="245">
        <f>AllData!F354</f>
        <v>1.79</v>
      </c>
      <c r="K235" s="245">
        <f t="shared" si="56"/>
        <v>1.56</v>
      </c>
      <c r="L235" s="245">
        <f t="shared" si="57"/>
        <v>1.36</v>
      </c>
      <c r="M235" s="245" t="str">
        <f t="shared" si="54"/>
        <v>Brass</v>
      </c>
    </row>
    <row r="236" spans="1:13">
      <c r="A236" s="245" t="s">
        <v>2445</v>
      </c>
      <c r="B236" s="245" t="s">
        <v>2159</v>
      </c>
      <c r="C236" s="245" t="str">
        <f t="shared" si="55"/>
        <v>Nuts &amp; Bolts</v>
      </c>
      <c r="D236" s="246" t="str">
        <f>AllData!A355</f>
        <v>111c</v>
      </c>
      <c r="E236" s="245" t="str">
        <f>AllData!B355</f>
        <v>Cheesehead</v>
      </c>
      <c r="G236" s="245" t="str">
        <f>AllData!C355</f>
        <v>Length -  3/8''</v>
      </c>
      <c r="H236" s="245" t="str">
        <f>AllData!D355</f>
        <v>Pack of 10</v>
      </c>
      <c r="I236" s="245">
        <f>AllData!E355</f>
        <v>14</v>
      </c>
      <c r="J236" s="245">
        <f>AllData!F355</f>
        <v>1.81</v>
      </c>
      <c r="K236" s="245">
        <f t="shared" si="56"/>
        <v>1.57</v>
      </c>
      <c r="L236" s="245">
        <f t="shared" si="57"/>
        <v>1.38</v>
      </c>
      <c r="M236" s="245" t="str">
        <f t="shared" si="54"/>
        <v>Brass</v>
      </c>
    </row>
    <row r="237" spans="1:13">
      <c r="A237" s="245" t="s">
        <v>2446</v>
      </c>
      <c r="B237" s="245" t="s">
        <v>2159</v>
      </c>
      <c r="C237" s="245" t="str">
        <f t="shared" si="55"/>
        <v>Nuts &amp; Bolts</v>
      </c>
      <c r="D237" s="246" t="str">
        <f>AllData!A356</f>
        <v>111d</v>
      </c>
      <c r="E237" s="245" t="str">
        <f>AllData!B356</f>
        <v>Cheesehead</v>
      </c>
      <c r="G237" s="245" t="str">
        <f>AllData!C356</f>
        <v>Length - 1 1/8''</v>
      </c>
      <c r="H237" s="245" t="str">
        <f>AllData!D356</f>
        <v>Pack of 10</v>
      </c>
      <c r="I237" s="245">
        <f>AllData!E356</f>
        <v>26</v>
      </c>
      <c r="J237" s="245">
        <f>AllData!F356</f>
        <v>4.4400000000000004</v>
      </c>
      <c r="K237" s="245">
        <f t="shared" si="56"/>
        <v>3.86</v>
      </c>
      <c r="L237" s="245">
        <f t="shared" si="57"/>
        <v>3.37</v>
      </c>
      <c r="M237" s="245" t="str">
        <f t="shared" si="54"/>
        <v>Brass</v>
      </c>
    </row>
    <row r="238" spans="1:13">
      <c r="A238" s="245" t="s">
        <v>2447</v>
      </c>
      <c r="B238" s="245" t="s">
        <v>2159</v>
      </c>
      <c r="C238" s="245" t="str">
        <f t="shared" si="55"/>
        <v>Nuts &amp; Bolts</v>
      </c>
      <c r="D238" s="246" t="str">
        <f>AllData!A357</f>
        <v>111e</v>
      </c>
      <c r="E238" s="245" t="str">
        <f>AllData!B357</f>
        <v>Cheesehead</v>
      </c>
      <c r="G238" s="245" t="str">
        <f>AllData!C357</f>
        <v>Length - 1''</v>
      </c>
      <c r="H238" s="245" t="str">
        <f>AllData!D357</f>
        <v>Pack of 10</v>
      </c>
      <c r="I238" s="245">
        <f>AllData!E357</f>
        <v>24</v>
      </c>
      <c r="J238" s="245">
        <f>AllData!F357</f>
        <v>4</v>
      </c>
      <c r="K238" s="245">
        <f t="shared" si="56"/>
        <v>3.48</v>
      </c>
      <c r="L238" s="245">
        <f t="shared" si="57"/>
        <v>3.04</v>
      </c>
      <c r="M238" s="245" t="str">
        <f t="shared" si="54"/>
        <v>Brass</v>
      </c>
    </row>
    <row r="239" spans="1:13">
      <c r="A239" s="245" t="s">
        <v>2448</v>
      </c>
      <c r="B239" s="245" t="s">
        <v>2159</v>
      </c>
      <c r="C239" s="245" t="str">
        <f>$Q$26</f>
        <v>Other Structural Parts</v>
      </c>
      <c r="D239" s="246" t="str">
        <f>AllData!A359</f>
        <v>113</v>
      </c>
      <c r="E239" s="245" t="str">
        <f>AllData!B359</f>
        <v>Girder Frame</v>
      </c>
      <c r="G239" s="245" t="str">
        <f>AllData!C359</f>
        <v>Length - 5 1/2''</v>
      </c>
      <c r="I239" s="245">
        <f>AllData!E359</f>
        <v>10.6</v>
      </c>
      <c r="J239" s="245">
        <f>AllData!F359</f>
        <v>12.74</v>
      </c>
      <c r="K239" s="245">
        <f>ROUND(J239*$K$2,2)</f>
        <v>11.08</v>
      </c>
      <c r="L239" s="245">
        <f>ROUND(J239*$L$2,2)</f>
        <v>9.68</v>
      </c>
      <c r="M239" s="245" t="str">
        <f t="shared" ref="M239" si="58">_xlfn.TEXTJOIN(" , ",TRUE,$Q$42,$Q$43,$Q$44,$Q$45)</f>
        <v>Nickel plate , Green , Blue , Zinc plate</v>
      </c>
    </row>
    <row r="240" spans="1:13">
      <c r="A240" s="245" t="s">
        <v>2449</v>
      </c>
      <c r="B240" s="245" t="s">
        <v>2159</v>
      </c>
      <c r="C240" s="245" t="str">
        <f>$Q$25</f>
        <v>Miscellaneous</v>
      </c>
      <c r="D240" s="246" t="str">
        <f>AllData!A361</f>
        <v>114</v>
      </c>
      <c r="E240" s="245" t="str">
        <f>AllData!B361</f>
        <v>Hinge</v>
      </c>
      <c r="G240" s="245" t="str">
        <f>AllData!C361</f>
        <v>1/2" x 1/2"</v>
      </c>
      <c r="I240" s="245">
        <f>AllData!E361</f>
        <v>2</v>
      </c>
      <c r="J240" s="245">
        <f>AllData!F361</f>
        <v>1.99</v>
      </c>
      <c r="K240" s="245">
        <f>ROUND(J240*$K$2,2)</f>
        <v>1.73</v>
      </c>
      <c r="L240" s="245">
        <f>ROUND(J240*$L$2,2)</f>
        <v>1.51</v>
      </c>
      <c r="M240" s="245" t="str">
        <f>$Q$46</f>
        <v>Stainless Steel</v>
      </c>
    </row>
    <row r="241" spans="1:13">
      <c r="A241" s="245" t="s">
        <v>2450</v>
      </c>
      <c r="B241" s="245" t="s">
        <v>2159</v>
      </c>
      <c r="C241" s="245" t="str">
        <f t="shared" ref="C241:C245" si="59">$Q$25</f>
        <v>Miscellaneous</v>
      </c>
      <c r="D241" s="246" t="str">
        <f>AllData!A365</f>
        <v>115</v>
      </c>
      <c r="E241" s="245" t="str">
        <f>AllData!B365</f>
        <v>Threaded Pin</v>
      </c>
      <c r="G241" s="245" t="str">
        <f>AllData!C365</f>
        <v>Length -  5/8''</v>
      </c>
      <c r="H241" s="245" t="str">
        <f>AllData!D365</f>
        <v>Integral nut</v>
      </c>
      <c r="I241" s="245">
        <f>AllData!E365</f>
        <v>2.35</v>
      </c>
      <c r="J241" s="245">
        <f>AllData!F365</f>
        <v>1.24</v>
      </c>
      <c r="K241" s="245">
        <f>ROUND(J241*$K$2,2)</f>
        <v>1.08</v>
      </c>
      <c r="L241" s="245">
        <f>ROUND(J241*$L$2,2)</f>
        <v>0.94</v>
      </c>
      <c r="M241" s="245" t="str">
        <f>$Q$42</f>
        <v>Nickel plate</v>
      </c>
    </row>
    <row r="242" spans="1:13">
      <c r="A242" s="245" t="s">
        <v>2451</v>
      </c>
      <c r="B242" s="245" t="s">
        <v>2159</v>
      </c>
      <c r="C242" s="245" t="str">
        <f t="shared" si="59"/>
        <v>Miscellaneous</v>
      </c>
      <c r="D242" s="246" t="str">
        <f>AllData!A366</f>
        <v>115a</v>
      </c>
      <c r="E242" s="245" t="str">
        <f>AllData!B366</f>
        <v>Threaded Pin</v>
      </c>
      <c r="G242" s="245" t="str">
        <f>AllData!C366</f>
        <v>Length - 1 1/8''</v>
      </c>
      <c r="H242" s="245" t="str">
        <f>AllData!D366</f>
        <v>Integral nut</v>
      </c>
      <c r="I242" s="245">
        <f>AllData!E366</f>
        <v>3.85</v>
      </c>
      <c r="J242" s="245">
        <f>AllData!F366</f>
        <v>1.65</v>
      </c>
      <c r="K242" s="245">
        <f t="shared" ref="K242:K253" si="60">ROUND(J242*$K$2,2)</f>
        <v>1.44</v>
      </c>
      <c r="L242" s="245">
        <f t="shared" ref="L242:L253" si="61">ROUND(J242*$L$2,2)</f>
        <v>1.25</v>
      </c>
      <c r="M242" s="245" t="str">
        <f>$Q$42</f>
        <v>Nickel plate</v>
      </c>
    </row>
    <row r="243" spans="1:13">
      <c r="A243" s="245" t="s">
        <v>2452</v>
      </c>
      <c r="B243" s="245" t="s">
        <v>2159</v>
      </c>
      <c r="C243" s="245" t="str">
        <f t="shared" si="59"/>
        <v>Miscellaneous</v>
      </c>
      <c r="D243" s="246" t="str">
        <f>AllData!A367</f>
        <v>251</v>
      </c>
      <c r="E243" s="245" t="str">
        <f>AllData!B367</f>
        <v>Pallet Pin</v>
      </c>
      <c r="G243" s="245" t="str">
        <f>AllData!C367</f>
        <v>Length -  9/16''</v>
      </c>
      <c r="I243" s="245">
        <f>AllData!E367</f>
        <v>1.1000000000000001</v>
      </c>
      <c r="J243" s="245">
        <f>AllData!F367</f>
        <v>1.69</v>
      </c>
      <c r="K243" s="245">
        <f t="shared" si="60"/>
        <v>1.47</v>
      </c>
      <c r="L243" s="245">
        <f t="shared" si="61"/>
        <v>1.28</v>
      </c>
      <c r="M243" s="245" t="str">
        <f>$Q$46</f>
        <v>Stainless Steel</v>
      </c>
    </row>
    <row r="244" spans="1:13">
      <c r="A244" s="245" t="s">
        <v>2453</v>
      </c>
      <c r="B244" s="245" t="s">
        <v>2159</v>
      </c>
      <c r="C244" s="245" t="str">
        <f t="shared" si="59"/>
        <v>Miscellaneous</v>
      </c>
      <c r="D244" s="246" t="str">
        <f>AllData!A369</f>
        <v>116</v>
      </c>
      <c r="E244" s="245" t="str">
        <f>AllData!B369</f>
        <v>Fork Piece</v>
      </c>
      <c r="G244" s="245" t="str">
        <f>AllData!C369</f>
        <v>Large</v>
      </c>
      <c r="I244" s="245">
        <f>AllData!E369</f>
        <v>6.25</v>
      </c>
      <c r="J244" s="245">
        <f>AllData!F369</f>
        <v>2.9</v>
      </c>
      <c r="K244" s="245">
        <f t="shared" si="60"/>
        <v>2.52</v>
      </c>
      <c r="L244" s="245">
        <f t="shared" si="61"/>
        <v>2.2000000000000002</v>
      </c>
      <c r="M244" s="245" t="str">
        <f>_xlfn.TEXTJOIN(" , ",TRUE,$Q$42,$Q$43,$Q$44,$Q$45)</f>
        <v>Nickel plate , Green , Blue , Zinc plate</v>
      </c>
    </row>
    <row r="245" spans="1:13">
      <c r="A245" s="245" t="s">
        <v>2454</v>
      </c>
      <c r="B245" s="245" t="s">
        <v>2159</v>
      </c>
      <c r="C245" s="245" t="str">
        <f t="shared" si="59"/>
        <v>Miscellaneous</v>
      </c>
      <c r="D245" s="246" t="str">
        <f>AllData!A370</f>
        <v>116a</v>
      </c>
      <c r="E245" s="245" t="str">
        <f>AllData!B370</f>
        <v>Fork Piece</v>
      </c>
      <c r="G245" s="245" t="str">
        <f>AllData!C370</f>
        <v>Small</v>
      </c>
      <c r="I245" s="245">
        <f>AllData!E370</f>
        <v>4.7</v>
      </c>
      <c r="J245" s="245">
        <f>AllData!F370</f>
        <v>4.63</v>
      </c>
      <c r="K245" s="245">
        <f t="shared" si="60"/>
        <v>4.03</v>
      </c>
      <c r="L245" s="245">
        <f t="shared" si="61"/>
        <v>3.52</v>
      </c>
      <c r="M245" s="245" t="str">
        <f>$Q$46</f>
        <v>Stainless Steel</v>
      </c>
    </row>
    <row r="246" spans="1:13">
      <c r="A246" s="245" t="s">
        <v>2455</v>
      </c>
      <c r="B246" s="245" t="s">
        <v>2159</v>
      </c>
      <c r="C246" s="245" t="str">
        <f>$Q$17</f>
        <v>Circular Parts</v>
      </c>
      <c r="D246" s="246" t="str">
        <f>AllData!A372</f>
        <v>118</v>
      </c>
      <c r="E246" s="245" t="str">
        <f>AllData!B372</f>
        <v>Hub Disc</v>
      </c>
      <c r="G246" s="245" t="str">
        <f>AllData!C372</f>
        <v>Length - 5 1/2''</v>
      </c>
      <c r="I246" s="245">
        <f>AllData!E372</f>
        <v>77.5</v>
      </c>
      <c r="J246" s="245">
        <f>AllData!F372</f>
        <v>21.08</v>
      </c>
      <c r="K246" s="245">
        <f t="shared" si="60"/>
        <v>18.34</v>
      </c>
      <c r="L246" s="245">
        <f t="shared" si="61"/>
        <v>16.02</v>
      </c>
      <c r="M246" s="245" t="str">
        <f>_xlfn.TEXTJOIN(" , ",TRUE,$Q$44,$Q$47)</f>
        <v>Blue , Red</v>
      </c>
    </row>
    <row r="247" spans="1:13">
      <c r="A247" s="245" t="s">
        <v>2456</v>
      </c>
      <c r="B247" s="245" t="s">
        <v>2159</v>
      </c>
      <c r="C247" s="245" t="str">
        <f>$Q$17</f>
        <v>Circular Parts</v>
      </c>
      <c r="D247" s="246" t="str">
        <f>AllData!A374</f>
        <v>119</v>
      </c>
      <c r="E247" s="245" t="str">
        <f>AllData!B374</f>
        <v>Channel Segment</v>
      </c>
      <c r="G247" s="245" t="str">
        <f>AllData!C374</f>
        <v>Length - 11 1/2''</v>
      </c>
      <c r="H247" s="245" t="str">
        <f>AllData!D374</f>
        <v>Mk II type</v>
      </c>
      <c r="I247" s="245">
        <f>AllData!E374</f>
        <v>24.2</v>
      </c>
      <c r="J247" s="245">
        <f>AllData!F374</f>
        <v>8.2200000000000006</v>
      </c>
      <c r="K247" s="245">
        <f t="shared" si="60"/>
        <v>7.15</v>
      </c>
      <c r="L247" s="245">
        <f t="shared" si="61"/>
        <v>6.25</v>
      </c>
      <c r="M247" s="245" t="str">
        <f>_xlfn.TEXTJOIN(" , ",TRUE,$Q$44,$Q$47,$Q$50)</f>
        <v>Blue , Red , Black</v>
      </c>
    </row>
    <row r="248" spans="1:13">
      <c r="A248" s="245" t="s">
        <v>2457</v>
      </c>
      <c r="B248" s="245" t="s">
        <v>2159</v>
      </c>
      <c r="C248" s="245" t="str">
        <f t="shared" ref="C248:C250" si="62">$Q$25</f>
        <v>Miscellaneous</v>
      </c>
      <c r="D248" s="246" t="str">
        <f>AllData!A376</f>
        <v>120</v>
      </c>
      <c r="E248" s="245" t="str">
        <f>AllData!B376</f>
        <v>Buffer</v>
      </c>
      <c r="I248" s="245">
        <f>AllData!E376</f>
        <v>4.8</v>
      </c>
      <c r="J248" s="245">
        <f>AllData!F376</f>
        <v>2.67</v>
      </c>
      <c r="K248" s="245">
        <f t="shared" si="60"/>
        <v>2.3199999999999998</v>
      </c>
      <c r="L248" s="245">
        <f t="shared" si="61"/>
        <v>2.0299999999999998</v>
      </c>
      <c r="M248" s="245" t="str">
        <f t="shared" ref="M248" si="63">$Q$55</f>
        <v>Brass</v>
      </c>
    </row>
    <row r="249" spans="1:13">
      <c r="A249" s="245" t="s">
        <v>2458</v>
      </c>
      <c r="B249" s="245" t="s">
        <v>2159</v>
      </c>
      <c r="C249" s="245" t="str">
        <f t="shared" si="62"/>
        <v>Miscellaneous</v>
      </c>
      <c r="D249" s="246" t="str">
        <f>AllData!A377</f>
        <v>120a</v>
      </c>
      <c r="E249" s="245" t="str">
        <f>AllData!B377</f>
        <v>Spring Buffer complete</v>
      </c>
      <c r="G249" s="245" t="str">
        <f>AllData!C377</f>
        <v>with spring + nickel nuts</v>
      </c>
      <c r="I249" s="245">
        <f>AllData!E377</f>
        <v>6.5</v>
      </c>
      <c r="J249" s="245">
        <f>AllData!F377</f>
        <v>6</v>
      </c>
      <c r="K249" s="245">
        <f t="shared" si="60"/>
        <v>5.22</v>
      </c>
      <c r="L249" s="245">
        <f t="shared" si="61"/>
        <v>4.5599999999999996</v>
      </c>
      <c r="M249" s="245" t="str">
        <f>_xlfn.TEXTJOIN(" , ",TRUE,$Q$42,$Q$55)</f>
        <v>Nickel plate , Brass</v>
      </c>
    </row>
    <row r="250" spans="1:13">
      <c r="A250" s="245" t="s">
        <v>2459</v>
      </c>
      <c r="B250" s="245" t="s">
        <v>2159</v>
      </c>
      <c r="C250" s="245" t="str">
        <f t="shared" si="62"/>
        <v>Miscellaneous</v>
      </c>
      <c r="D250" s="246" t="str">
        <f>AllData!A378</f>
        <v>120b</v>
      </c>
      <c r="E250" s="245" t="str">
        <f>AllData!B378</f>
        <v>Compression Spring</v>
      </c>
      <c r="G250" s="245" t="str">
        <f>AllData!C378</f>
        <v>Length -  9/16''</v>
      </c>
      <c r="I250" s="245">
        <f>AllData!E378</f>
        <v>0.5</v>
      </c>
      <c r="J250" s="245">
        <f>AllData!F378</f>
        <v>0.41</v>
      </c>
      <c r="K250" s="245">
        <f t="shared" si="60"/>
        <v>0.36</v>
      </c>
      <c r="L250" s="245">
        <f t="shared" si="61"/>
        <v>0.31</v>
      </c>
    </row>
    <row r="251" spans="1:13">
      <c r="A251" s="245" t="s">
        <v>2460</v>
      </c>
      <c r="B251" s="245" t="s">
        <v>2159</v>
      </c>
      <c r="C251" s="245" t="str">
        <f>$Q$13</f>
        <v>Wheels &amp; Pulleys</v>
      </c>
      <c r="D251" s="246" t="str">
        <f>AllData!A380</f>
        <v>123</v>
      </c>
      <c r="E251" s="245" t="str">
        <f>AllData!B380</f>
        <v>Cone Pulley</v>
      </c>
      <c r="G251" s="245" t="str">
        <f>AllData!C380</f>
        <v>Fully Turned</v>
      </c>
      <c r="I251" s="245">
        <f>AllData!E380</f>
        <v>59.5</v>
      </c>
      <c r="J251" s="245">
        <f>AllData!F380</f>
        <v>15.42</v>
      </c>
      <c r="K251" s="245">
        <f t="shared" si="60"/>
        <v>13.42</v>
      </c>
      <c r="L251" s="245">
        <f t="shared" si="61"/>
        <v>11.72</v>
      </c>
      <c r="M251" s="245" t="str">
        <f t="shared" ref="M251" si="64">$Q$55</f>
        <v>Brass</v>
      </c>
    </row>
    <row r="252" spans="1:13">
      <c r="A252" s="245" t="s">
        <v>2461</v>
      </c>
      <c r="B252" s="245" t="s">
        <v>2159</v>
      </c>
      <c r="C252" s="245" t="str">
        <f>$Q$7</f>
        <v>Brackets</v>
      </c>
      <c r="D252" s="246" t="str">
        <f>AllData!A382</f>
        <v>124</v>
      </c>
      <c r="E252" s="245" t="str">
        <f>AllData!B382</f>
        <v>Reversed Angle Bracket</v>
      </c>
      <c r="H252" s="245" t="str">
        <f>AllData!D382</f>
        <v>1Hx2Hx1H</v>
      </c>
      <c r="I252" s="245">
        <f>AllData!E382</f>
        <v>3.85</v>
      </c>
      <c r="J252" s="245">
        <f>AllData!F382</f>
        <v>0.87</v>
      </c>
      <c r="K252" s="245">
        <f t="shared" si="60"/>
        <v>0.76</v>
      </c>
      <c r="L252" s="245">
        <f t="shared" si="61"/>
        <v>0.66</v>
      </c>
      <c r="M252" s="245" t="str">
        <f>_xlfn.TEXTJOIN(" , ",TRUE,$Q$42,$Q$43,$Q$45)</f>
        <v>Nickel plate , Green , Zinc plate</v>
      </c>
    </row>
    <row r="253" spans="1:13">
      <c r="A253" s="245" t="s">
        <v>2462</v>
      </c>
      <c r="B253" s="245" t="s">
        <v>2159</v>
      </c>
      <c r="C253" s="245" t="str">
        <f>$Q$7</f>
        <v>Brackets</v>
      </c>
      <c r="D253" s="246" t="str">
        <f>AllData!A383</f>
        <v>125</v>
      </c>
      <c r="E253" s="245" t="str">
        <f>AllData!B383</f>
        <v>Reversed Angle Bracket</v>
      </c>
      <c r="H253" s="245" t="str">
        <f>AllData!D383</f>
        <v>1Hx1Hx1H</v>
      </c>
      <c r="I253" s="245">
        <f>AllData!E383</f>
        <v>3</v>
      </c>
      <c r="J253" s="245">
        <f>AllData!F383</f>
        <v>0.62</v>
      </c>
      <c r="K253" s="245">
        <f t="shared" si="60"/>
        <v>0.54</v>
      </c>
      <c r="L253" s="245">
        <f t="shared" si="61"/>
        <v>0.47</v>
      </c>
      <c r="M253" s="245" t="str">
        <f>_xlfn.TEXTJOIN(" , ",TRUE,$Q$42,$Q$43,$Q$45)</f>
        <v>Nickel plate , Green , Zinc plate</v>
      </c>
    </row>
    <row r="254" spans="1:13">
      <c r="A254" s="245" t="s">
        <v>2463</v>
      </c>
      <c r="B254" s="245" t="s">
        <v>2159</v>
      </c>
      <c r="C254" s="245" t="str">
        <f>$Q$26</f>
        <v>Other Structural Parts</v>
      </c>
      <c r="D254" s="246" t="str">
        <f>AllData!A387</f>
        <v>126</v>
      </c>
      <c r="E254" s="245" t="str">
        <f>AllData!B387</f>
        <v>Trunnion</v>
      </c>
      <c r="I254" s="245">
        <f>AllData!E387</f>
        <v>6.9</v>
      </c>
      <c r="J254" s="245">
        <f>AllData!F387</f>
        <v>0.92</v>
      </c>
      <c r="K254" s="245">
        <f>ROUND(J254*$K$2,2)</f>
        <v>0.8</v>
      </c>
      <c r="L254" s="245">
        <f>ROUND(J254*$L$2,2)</f>
        <v>0.7</v>
      </c>
      <c r="M254" s="245" t="str">
        <f>_xlfn.TEXTJOIN(" , ",TRUE,$Q$43,$Q$48,$Q$49)</f>
        <v>Green , UK Yellow , Fr Yellow</v>
      </c>
    </row>
    <row r="255" spans="1:13">
      <c r="A255" s="245" t="s">
        <v>2464</v>
      </c>
      <c r="B255" s="245" t="s">
        <v>2159</v>
      </c>
      <c r="C255" s="245" t="str">
        <f>$Q$26</f>
        <v>Other Structural Parts</v>
      </c>
      <c r="D255" s="246" t="str">
        <f>AllData!A388</f>
        <v>126a</v>
      </c>
      <c r="E255" s="245" t="str">
        <f>AllData!B388</f>
        <v>Flat Trunnion</v>
      </c>
      <c r="I255" s="245">
        <f>AllData!E388</f>
        <v>6.9</v>
      </c>
      <c r="J255" s="245">
        <f>AllData!F388</f>
        <v>0.92</v>
      </c>
      <c r="K255" s="245">
        <f t="shared" ref="K255:K295" si="65">ROUND(J255*$K$2,2)</f>
        <v>0.8</v>
      </c>
      <c r="L255" s="245">
        <f t="shared" ref="L255:L260" si="66">ROUND(J255*$L$2,2)</f>
        <v>0.7</v>
      </c>
      <c r="M255" s="245" t="str">
        <f>_xlfn.TEXTJOIN(" , ",TRUE,$Q$43,$Q$48,$Q$49)</f>
        <v>Green , UK Yellow , Fr Yellow</v>
      </c>
    </row>
    <row r="256" spans="1:13">
      <c r="A256" s="245" t="s">
        <v>2465</v>
      </c>
      <c r="B256" s="245" t="s">
        <v>2159</v>
      </c>
      <c r="C256" s="245" t="str">
        <f>$Q$5</f>
        <v>Strips &amp; Perforated Components</v>
      </c>
      <c r="D256" s="246" t="str">
        <f>AllData!A392</f>
        <v>127</v>
      </c>
      <c r="E256" s="245" t="str">
        <f>AllData!B392</f>
        <v>Bell Crank w/o boss</v>
      </c>
      <c r="I256" s="245">
        <f>AllData!E392</f>
        <v>4.6500000000000004</v>
      </c>
      <c r="J256" s="245">
        <f>AllData!F392</f>
        <v>2.14</v>
      </c>
      <c r="K256" s="245">
        <f t="shared" si="65"/>
        <v>1.86</v>
      </c>
      <c r="L256" s="245">
        <f t="shared" si="66"/>
        <v>1.63</v>
      </c>
      <c r="M256" s="245" t="str">
        <f>_xlfn.TEXTJOIN(" , ",TRUE,$Q$42,$Q$43,$Q$44,$Q$45)</f>
        <v>Nickel plate , Green , Blue , Zinc plate</v>
      </c>
    </row>
    <row r="257" spans="1:13">
      <c r="A257" s="245" t="s">
        <v>2466</v>
      </c>
      <c r="B257" s="245" t="s">
        <v>2159</v>
      </c>
      <c r="C257" s="245" t="str">
        <f>$Q$5</f>
        <v>Strips &amp; Perforated Components</v>
      </c>
      <c r="D257" s="246" t="str">
        <f>AllData!A393</f>
        <v>128</v>
      </c>
      <c r="E257" s="245" t="str">
        <f>AllData!B393</f>
        <v>Bell Crank</v>
      </c>
      <c r="I257" s="245">
        <f>AllData!E393</f>
        <v>7.9</v>
      </c>
      <c r="J257" s="245">
        <f>AllData!F393</f>
        <v>3.48</v>
      </c>
      <c r="K257" s="245">
        <f t="shared" si="65"/>
        <v>3.03</v>
      </c>
      <c r="L257" s="245">
        <f t="shared" si="66"/>
        <v>2.64</v>
      </c>
      <c r="M257" s="245" t="str">
        <f>_xlfn.TEXTJOIN(" , ",TRUE,$Q$42,$Q$43,$Q$44,$Q$45)</f>
        <v>Nickel plate , Green , Blue , Zinc plate</v>
      </c>
    </row>
    <row r="258" spans="1:13">
      <c r="A258" s="245" t="s">
        <v>2467</v>
      </c>
      <c r="B258" s="245" t="s">
        <v>2159</v>
      </c>
      <c r="C258" s="245" t="str">
        <f>$Q$12</f>
        <v>Gears &amp; Pinions</v>
      </c>
      <c r="D258" s="246" t="str">
        <f>AllData!A395</f>
        <v>129</v>
      </c>
      <c r="E258" s="245" t="str">
        <f>AllData!B395</f>
        <v>Rack Segment</v>
      </c>
      <c r="H258" s="245" t="str">
        <f>AllData!D395</f>
        <v>Set of 4</v>
      </c>
      <c r="I258" s="245">
        <f>AllData!E395</f>
        <v>42</v>
      </c>
      <c r="J258" s="245">
        <f>AllData!F395</f>
        <v>17.5</v>
      </c>
      <c r="K258" s="245">
        <f t="shared" si="65"/>
        <v>15.23</v>
      </c>
      <c r="L258" s="245">
        <f t="shared" si="66"/>
        <v>13.3</v>
      </c>
      <c r="M258" s="245" t="str">
        <f>_xlfn.TEXTJOIN(" , ",TRUE,$Q$42,$Q$50)</f>
        <v>Nickel plate , Black</v>
      </c>
    </row>
    <row r="259" spans="1:13">
      <c r="A259" s="245" t="s">
        <v>2468</v>
      </c>
      <c r="B259" s="245" t="s">
        <v>2159</v>
      </c>
      <c r="C259" s="245" t="str">
        <f t="shared" ref="C259:C263" si="67">$Q$25</f>
        <v>Miscellaneous</v>
      </c>
      <c r="D259" s="246" t="str">
        <f>AllData!A399</f>
        <v>130</v>
      </c>
      <c r="E259" s="245" t="str">
        <f>AllData!B399</f>
        <v>Triple-throw eccentric</v>
      </c>
      <c r="I259" s="245">
        <f>AllData!E399</f>
        <v>36.5</v>
      </c>
      <c r="J259" s="245">
        <f>AllData!F399</f>
        <v>18.02</v>
      </c>
      <c r="K259" s="245">
        <f t="shared" si="65"/>
        <v>15.68</v>
      </c>
      <c r="L259" s="245">
        <f t="shared" si="66"/>
        <v>13.7</v>
      </c>
      <c r="M259" s="245" t="str">
        <f>_xlfn.TEXTJOIN(" , ",TRUE,$Q$44,$Q$47)</f>
        <v>Blue , Red</v>
      </c>
    </row>
    <row r="260" spans="1:13">
      <c r="A260" s="245" t="s">
        <v>2469</v>
      </c>
      <c r="B260" s="245" t="s">
        <v>2159</v>
      </c>
      <c r="C260" s="245" t="str">
        <f t="shared" si="67"/>
        <v>Miscellaneous</v>
      </c>
      <c r="D260" s="246" t="str">
        <f>AllData!A400</f>
        <v>130a</v>
      </c>
      <c r="E260" s="245" t="str">
        <f>AllData!B400</f>
        <v>Single-throw Eccentric</v>
      </c>
      <c r="I260" s="245">
        <f>AllData!E400</f>
        <v>16.7</v>
      </c>
      <c r="J260" s="245">
        <f>AllData!F400</f>
        <v>11.67</v>
      </c>
      <c r="K260" s="245">
        <f t="shared" si="65"/>
        <v>10.15</v>
      </c>
      <c r="L260" s="245">
        <f t="shared" si="66"/>
        <v>8.8699999999999992</v>
      </c>
      <c r="M260" s="245" t="str">
        <f>_xlfn.TEXTJOIN(" , ",TRUE,$Q$44,$Q$47)</f>
        <v>Blue , Red</v>
      </c>
    </row>
    <row r="261" spans="1:13">
      <c r="A261" s="245" t="s">
        <v>2470</v>
      </c>
      <c r="B261" s="245" t="s">
        <v>2159</v>
      </c>
      <c r="C261" s="245" t="str">
        <f t="shared" si="67"/>
        <v>Miscellaneous</v>
      </c>
      <c r="D261" s="246" t="str">
        <f>AllData!A402</f>
        <v>131</v>
      </c>
      <c r="E261" s="245" t="str">
        <f>AllData!B402</f>
        <v>Cam</v>
      </c>
      <c r="G261" s="245" t="str">
        <f>AllData!C402</f>
        <v>Solid brass</v>
      </c>
      <c r="H261" s="245" t="str">
        <f>AllData!D402</f>
        <v>LH</v>
      </c>
      <c r="I261" s="245">
        <f>AllData!E402</f>
        <v>7.5</v>
      </c>
      <c r="J261" s="245">
        <f>AllData!F402</f>
        <v>3.86</v>
      </c>
      <c r="K261" s="245">
        <f t="shared" si="65"/>
        <v>3.36</v>
      </c>
      <c r="L261" s="245">
        <f t="shared" ref="L261:L279" si="68">ROUND(J261*$L$2,2)</f>
        <v>2.93</v>
      </c>
    </row>
    <row r="262" spans="1:13">
      <c r="A262" s="245" t="s">
        <v>2471</v>
      </c>
      <c r="B262" s="245" t="s">
        <v>2159</v>
      </c>
      <c r="C262" s="245" t="str">
        <f t="shared" si="67"/>
        <v>Miscellaneous</v>
      </c>
      <c r="D262" s="246" t="str">
        <f>AllData!A404</f>
        <v>131d</v>
      </c>
      <c r="E262" s="245" t="str">
        <f>AllData!B404</f>
        <v>Dredger Bucket</v>
      </c>
      <c r="G262" s="245" t="str">
        <f>AllData!C404</f>
        <v>1921-28 style</v>
      </c>
      <c r="I262" s="245">
        <f>AllData!E404</f>
        <v>5.4</v>
      </c>
      <c r="J262" s="245">
        <f>AllData!F404</f>
        <v>7.66</v>
      </c>
      <c r="K262" s="245">
        <f t="shared" si="65"/>
        <v>6.66</v>
      </c>
      <c r="L262" s="245">
        <f t="shared" si="68"/>
        <v>5.82</v>
      </c>
      <c r="M262" s="245" t="str">
        <f>$Q$46</f>
        <v>Stainless Steel</v>
      </c>
    </row>
    <row r="263" spans="1:13">
      <c r="A263" s="245" t="s">
        <v>2472</v>
      </c>
      <c r="B263" s="245" t="s">
        <v>2159</v>
      </c>
      <c r="C263" s="245" t="str">
        <f t="shared" si="67"/>
        <v>Miscellaneous</v>
      </c>
      <c r="D263" s="246" t="str">
        <f>AllData!A406</f>
        <v>132</v>
      </c>
      <c r="E263" s="245" t="str">
        <f>AllData!B406</f>
        <v>Flywheel</v>
      </c>
      <c r="G263" s="245" t="str">
        <f>AllData!C406</f>
        <v>Length - 2 3/4''</v>
      </c>
      <c r="I263" s="245">
        <f>AllData!E406</f>
        <v>136</v>
      </c>
      <c r="J263" s="245">
        <f>AllData!F406</f>
        <v>34.72</v>
      </c>
      <c r="K263" s="245">
        <f t="shared" si="65"/>
        <v>30.21</v>
      </c>
      <c r="L263" s="245">
        <f t="shared" si="68"/>
        <v>26.39</v>
      </c>
      <c r="M263" s="245" t="str">
        <f>_xlfn.TEXTJOIN(" , ",TRUE,$Q$44,$Q$47,$Q$50)</f>
        <v>Blue , Red , Black</v>
      </c>
    </row>
    <row r="264" spans="1:13">
      <c r="A264" s="245" t="s">
        <v>2473</v>
      </c>
      <c r="B264" s="245" t="s">
        <v>2159</v>
      </c>
      <c r="C264" s="245" t="str">
        <f>$Q$7</f>
        <v>Brackets</v>
      </c>
      <c r="D264" s="246" t="str">
        <f>AllData!A410</f>
        <v>133</v>
      </c>
      <c r="E264" s="245" t="str">
        <f>AllData!B410</f>
        <v>Corner Bracket</v>
      </c>
      <c r="G264" s="245" t="str">
        <f>AllData!C410</f>
        <v>Size -1-1/2''</v>
      </c>
      <c r="H264" s="245" t="str">
        <f>AllData!D410</f>
        <v>3Hx3H</v>
      </c>
      <c r="I264" s="245">
        <f>AllData!E410</f>
        <v>5.2</v>
      </c>
      <c r="J264" s="245">
        <f>AllData!F410</f>
        <v>2.2000000000000002</v>
      </c>
      <c r="K264" s="245">
        <f t="shared" si="65"/>
        <v>1.91</v>
      </c>
      <c r="L264" s="245">
        <f t="shared" si="68"/>
        <v>1.67</v>
      </c>
      <c r="M264" s="245" t="str">
        <f>_xlfn.TEXTJOIN(" , ",TRUE,$Q$45,$Q$43,$Q$48,$Q$49)</f>
        <v>Zinc plate , Green , UK Yellow , Fr Yellow</v>
      </c>
    </row>
    <row r="265" spans="1:13">
      <c r="A265" s="245" t="s">
        <v>2474</v>
      </c>
      <c r="B265" s="245" t="s">
        <v>2159</v>
      </c>
      <c r="C265" s="245" t="str">
        <f t="shared" ref="C265:C267" si="69">$Q$7</f>
        <v>Brackets</v>
      </c>
      <c r="D265" s="246" t="str">
        <f>AllData!A411</f>
        <v>133a</v>
      </c>
      <c r="E265" s="245" t="str">
        <f>AllData!B411</f>
        <v>Corner Bracket</v>
      </c>
      <c r="G265" s="245" t="str">
        <f>AllData!C411</f>
        <v>Size -1"</v>
      </c>
      <c r="H265" s="245" t="str">
        <f>AllData!D411</f>
        <v>2Hx2H</v>
      </c>
      <c r="I265" s="245">
        <f>AllData!E411</f>
        <v>3.2</v>
      </c>
      <c r="J265" s="245">
        <f>AllData!F411</f>
        <v>1.24</v>
      </c>
      <c r="K265" s="245">
        <f t="shared" si="65"/>
        <v>1.08</v>
      </c>
      <c r="L265" s="245">
        <f t="shared" si="68"/>
        <v>0.94</v>
      </c>
      <c r="M265" s="245" t="str">
        <f>_xlfn.TEXTJOIN(" , ",TRUE,$Q$45,$Q$43,$Q$48,$Q$49)</f>
        <v>Zinc plate , Green , UK Yellow , Fr Yellow</v>
      </c>
    </row>
    <row r="266" spans="1:13">
      <c r="A266" s="245" t="s">
        <v>2475</v>
      </c>
      <c r="B266" s="245" t="s">
        <v>2159</v>
      </c>
      <c r="C266" s="245" t="str">
        <f t="shared" si="69"/>
        <v>Brackets</v>
      </c>
      <c r="D266" s="246" t="str">
        <f>AllData!A412</f>
        <v>133b</v>
      </c>
      <c r="E266" s="245" t="str">
        <f>AllData!B412</f>
        <v>Corner Bracket</v>
      </c>
      <c r="G266" s="245" t="str">
        <f>AllData!C412</f>
        <v>Size -1 1/2'' x 1''</v>
      </c>
      <c r="H266" s="245" t="str">
        <f>AllData!D412</f>
        <v>3Hx2H</v>
      </c>
      <c r="I266" s="245">
        <f>AllData!E412</f>
        <v>4.25</v>
      </c>
      <c r="J266" s="245">
        <f>AllData!F412</f>
        <v>1.6</v>
      </c>
      <c r="K266" s="245">
        <f t="shared" si="65"/>
        <v>1.39</v>
      </c>
      <c r="L266" s="245">
        <f t="shared" si="68"/>
        <v>1.22</v>
      </c>
      <c r="M266" s="245" t="str">
        <f>_xlfn.TEXTJOIN(" , ",TRUE,$Q$45,$Q$43,$Q$47)</f>
        <v>Zinc plate , Green , Red</v>
      </c>
    </row>
    <row r="267" spans="1:13">
      <c r="A267" s="245" t="s">
        <v>2476</v>
      </c>
      <c r="B267" s="245" t="s">
        <v>2159</v>
      </c>
      <c r="C267" s="245" t="str">
        <f t="shared" si="69"/>
        <v>Brackets</v>
      </c>
      <c r="D267" s="246" t="str">
        <f>AllData!A413</f>
        <v>133c</v>
      </c>
      <c r="E267" s="245" t="str">
        <f>AllData!B413</f>
        <v>Obtuse Corner Bracket</v>
      </c>
      <c r="G267" s="245" t="str">
        <f>AllData!C413</f>
        <v>Size -1 1/2'' x1/2''</v>
      </c>
      <c r="H267" s="245" t="str">
        <f>AllData!D413</f>
        <v>3Hx1H</v>
      </c>
      <c r="I267" s="245">
        <f>AllData!E413</f>
        <v>3.85</v>
      </c>
      <c r="J267" s="245">
        <f>AllData!F413</f>
        <v>1.7</v>
      </c>
      <c r="K267" s="245">
        <f t="shared" si="65"/>
        <v>1.48</v>
      </c>
      <c r="L267" s="245">
        <f t="shared" si="68"/>
        <v>1.29</v>
      </c>
      <c r="M267" s="245" t="str">
        <f>_xlfn.TEXTJOIN(" , ",TRUE,$Q$45,$Q$43,$Q$47)</f>
        <v>Zinc plate , Green , Red</v>
      </c>
    </row>
    <row r="268" spans="1:13">
      <c r="A268" s="245" t="s">
        <v>2477</v>
      </c>
      <c r="B268" s="245" t="s">
        <v>2159</v>
      </c>
      <c r="C268" s="245" t="str">
        <f t="shared" ref="C268" si="70">$Q$25</f>
        <v>Miscellaneous</v>
      </c>
      <c r="D268" s="246" t="str">
        <f>AllData!A415</f>
        <v>134</v>
      </c>
      <c r="E268" s="245" t="str">
        <f>AllData!B415</f>
        <v>Crankshaft</v>
      </c>
      <c r="I268" s="245">
        <f>AllData!E415</f>
        <v>12.65</v>
      </c>
      <c r="J268" s="245">
        <f>AllData!F415</f>
        <v>1.64</v>
      </c>
      <c r="K268" s="245">
        <f t="shared" si="65"/>
        <v>1.43</v>
      </c>
      <c r="L268" s="245">
        <f t="shared" si="68"/>
        <v>1.25</v>
      </c>
      <c r="M268" s="245" t="str">
        <f>$Q$46</f>
        <v>Stainless Steel</v>
      </c>
    </row>
    <row r="269" spans="1:13">
      <c r="A269" s="245" t="s">
        <v>2478</v>
      </c>
      <c r="B269" s="245" t="s">
        <v>2159</v>
      </c>
      <c r="C269" s="245" t="str">
        <f>$Q$18</f>
        <v>Cranks &amp; Couplings</v>
      </c>
      <c r="D269" s="246" t="str">
        <f>AllData!A417</f>
        <v>136</v>
      </c>
      <c r="E269" s="245" t="str">
        <f>AllData!B417</f>
        <v>Handrail Support</v>
      </c>
      <c r="I269" s="245">
        <f>AllData!E417</f>
        <v>3.55</v>
      </c>
      <c r="J269" s="245">
        <f>AllData!F417</f>
        <v>3.48</v>
      </c>
      <c r="K269" s="245">
        <f t="shared" si="65"/>
        <v>3.03</v>
      </c>
      <c r="L269" s="245">
        <f t="shared" si="68"/>
        <v>2.64</v>
      </c>
      <c r="M269" s="245" t="str">
        <f t="shared" ref="M269:M270" si="71">$Q$55</f>
        <v>Brass</v>
      </c>
    </row>
    <row r="270" spans="1:13">
      <c r="A270" s="245" t="s">
        <v>2479</v>
      </c>
      <c r="B270" s="245" t="s">
        <v>2159</v>
      </c>
      <c r="C270" s="245" t="str">
        <f>$Q$18</f>
        <v>Cranks &amp; Couplings</v>
      </c>
      <c r="D270" s="246" t="str">
        <f>AllData!A418</f>
        <v>136a</v>
      </c>
      <c r="E270" s="245" t="str">
        <f>AllData!B418</f>
        <v>Handrail Coupling</v>
      </c>
      <c r="G270" s="245" t="str">
        <f>AllData!C418</f>
        <v>Threaded Base</v>
      </c>
      <c r="I270" s="245">
        <f>AllData!E418</f>
        <v>5.15</v>
      </c>
      <c r="J270" s="245">
        <f>AllData!F418</f>
        <v>3.5</v>
      </c>
      <c r="K270" s="245">
        <f t="shared" si="65"/>
        <v>3.05</v>
      </c>
      <c r="L270" s="245">
        <f t="shared" si="68"/>
        <v>2.66</v>
      </c>
      <c r="M270" s="245" t="str">
        <f t="shared" si="71"/>
        <v>Brass</v>
      </c>
    </row>
    <row r="271" spans="1:13">
      <c r="A271" s="245" t="s">
        <v>2480</v>
      </c>
      <c r="B271" s="245" t="s">
        <v>2159</v>
      </c>
      <c r="C271" s="245" t="str">
        <f>$Q$17</f>
        <v>Circular Parts</v>
      </c>
      <c r="D271" s="246" t="str">
        <f>AllData!A419</f>
        <v>137</v>
      </c>
      <c r="E271" s="245" t="str">
        <f>AllData!B419</f>
        <v>Wheel Flange</v>
      </c>
      <c r="G271" s="245" t="str">
        <f>AllData!C419</f>
        <v>Length - 2 7/32''</v>
      </c>
      <c r="I271" s="245">
        <f>AllData!E419</f>
        <v>23.9</v>
      </c>
      <c r="J271" s="245">
        <f>AllData!F419</f>
        <v>2.82</v>
      </c>
      <c r="K271" s="245">
        <f t="shared" si="65"/>
        <v>2.4500000000000002</v>
      </c>
      <c r="L271" s="245">
        <f t="shared" si="68"/>
        <v>2.14</v>
      </c>
      <c r="M271" s="245" t="str">
        <f>_xlfn.TEXTJOIN(" , ",TRUE,$Q$44,$Q$47,$Q$45)</f>
        <v>Blue , Red , Zinc plate</v>
      </c>
    </row>
    <row r="272" spans="1:13">
      <c r="A272" s="245" t="s">
        <v>2481</v>
      </c>
      <c r="B272" s="245" t="s">
        <v>2159</v>
      </c>
      <c r="C272" s="245" t="str">
        <f>$Q$26</f>
        <v>Other Structural Parts</v>
      </c>
      <c r="D272" s="246" t="str">
        <f>AllData!A423</f>
        <v>139</v>
      </c>
      <c r="E272" s="245" t="str">
        <f>AllData!B423</f>
        <v>Flanged Bracket</v>
      </c>
      <c r="G272" s="245" t="str">
        <f>AllData!C423</f>
        <v>RH</v>
      </c>
      <c r="I272" s="245">
        <f>AllData!E423</f>
        <v>10.3</v>
      </c>
      <c r="J272" s="245">
        <f>AllData!F423</f>
        <v>2.64</v>
      </c>
      <c r="K272" s="245">
        <f t="shared" si="65"/>
        <v>2.2999999999999998</v>
      </c>
      <c r="L272" s="245">
        <f t="shared" si="68"/>
        <v>2.0099999999999998</v>
      </c>
      <c r="M272" s="245" t="str">
        <f>_xlfn.TEXTJOIN(" , ",TRUE,$Q$42,$Q$43,$Q$44,$Q$45)</f>
        <v>Nickel plate , Green , Blue , Zinc plate</v>
      </c>
    </row>
    <row r="273" spans="1:13">
      <c r="A273" s="245" t="s">
        <v>2482</v>
      </c>
      <c r="B273" s="245" t="s">
        <v>2159</v>
      </c>
      <c r="C273" s="245" t="str">
        <f>$Q$26</f>
        <v>Other Structural Parts</v>
      </c>
      <c r="D273" s="246" t="str">
        <f>AllData!A424</f>
        <v>139a</v>
      </c>
      <c r="E273" s="245" t="str">
        <f>AllData!B424</f>
        <v>Flanged Bracket</v>
      </c>
      <c r="G273" s="245" t="str">
        <f>AllData!C424</f>
        <v>LH</v>
      </c>
      <c r="I273" s="245">
        <f>AllData!E424</f>
        <v>10.3</v>
      </c>
      <c r="J273" s="245">
        <f>AllData!F424</f>
        <v>2.64</v>
      </c>
      <c r="K273" s="245">
        <f t="shared" si="65"/>
        <v>2.2999999999999998</v>
      </c>
      <c r="L273" s="245">
        <f t="shared" si="68"/>
        <v>2.0099999999999998</v>
      </c>
      <c r="M273" s="245" t="str">
        <f>_xlfn.TEXTJOIN(" , ",TRUE,$Q$42,$Q$43,$Q$44,$Q$45)</f>
        <v>Nickel plate , Green , Blue , Zinc plate</v>
      </c>
    </row>
    <row r="274" spans="1:13">
      <c r="A274" s="245" t="s">
        <v>2483</v>
      </c>
      <c r="B274" s="245" t="s">
        <v>2159</v>
      </c>
      <c r="C274" s="245" t="str">
        <f t="shared" ref="C274" si="72">$Q$25</f>
        <v>Miscellaneous</v>
      </c>
      <c r="D274" s="246" t="str">
        <f>AllData!A426</f>
        <v>140</v>
      </c>
      <c r="E274" s="245" t="str">
        <f>AllData!B426</f>
        <v>Universal Coupling</v>
      </c>
      <c r="I274" s="245">
        <f>AllData!E426</f>
        <v>13.6</v>
      </c>
      <c r="J274" s="245">
        <f>AllData!F426</f>
        <v>17.93</v>
      </c>
      <c r="K274" s="245">
        <f t="shared" si="65"/>
        <v>15.6</v>
      </c>
      <c r="L274" s="245">
        <f t="shared" si="68"/>
        <v>13.63</v>
      </c>
      <c r="M274" s="245" t="str">
        <f>$Q$46</f>
        <v>Stainless Steel</v>
      </c>
    </row>
    <row r="275" spans="1:13">
      <c r="A275" s="245" t="s">
        <v>2484</v>
      </c>
      <c r="B275" s="245" t="s">
        <v>2159</v>
      </c>
      <c r="C275" s="245" t="str">
        <f>$Q$19</f>
        <v>Collars &amp; Standards</v>
      </c>
      <c r="D275" s="246" t="str">
        <f>AllData!A427</f>
        <v>140y</v>
      </c>
      <c r="E275" s="245" t="str">
        <f>AllData!B427</f>
        <v>Collar</v>
      </c>
      <c r="G275" s="245" t="str">
        <f>AllData!C427</f>
        <v>4H</v>
      </c>
      <c r="I275" s="245">
        <f>AllData!E427</f>
        <v>1.85</v>
      </c>
      <c r="J275" s="245">
        <f>AllData!F427</f>
        <v>1.22</v>
      </c>
      <c r="K275" s="245">
        <f t="shared" si="65"/>
        <v>1.06</v>
      </c>
      <c r="L275" s="245">
        <f t="shared" si="68"/>
        <v>0.93</v>
      </c>
      <c r="M275" s="245" t="str">
        <f t="shared" ref="M275" si="73">$Q$55</f>
        <v>Brass</v>
      </c>
    </row>
    <row r="276" spans="1:13">
      <c r="A276" s="245" t="s">
        <v>2485</v>
      </c>
      <c r="B276" s="245" t="s">
        <v>2159</v>
      </c>
      <c r="C276" s="245" t="str">
        <f t="shared" ref="C276" si="74">$Q$15</f>
        <v>Nuts &amp; Bolts</v>
      </c>
      <c r="D276" s="246" t="str">
        <f>AllData!A428</f>
        <v>140z</v>
      </c>
      <c r="E276" s="245" t="str">
        <f>AllData!B428</f>
        <v>Shouldered Bolt</v>
      </c>
      <c r="I276" s="245">
        <f>AllData!E428</f>
        <v>0.65</v>
      </c>
      <c r="J276" s="245">
        <f>AllData!F428</f>
        <v>1.86</v>
      </c>
      <c r="K276" s="245">
        <f t="shared" si="65"/>
        <v>1.62</v>
      </c>
      <c r="L276" s="245">
        <f t="shared" si="68"/>
        <v>1.41</v>
      </c>
    </row>
    <row r="277" spans="1:13">
      <c r="A277" s="245" t="s">
        <v>2486</v>
      </c>
      <c r="B277" s="245" t="s">
        <v>2159</v>
      </c>
      <c r="C277" s="245" t="str">
        <f t="shared" ref="C277:C280" si="75">$Q$25</f>
        <v>Miscellaneous</v>
      </c>
      <c r="D277" s="246" t="str">
        <f>AllData!A430</f>
        <v>142</v>
      </c>
      <c r="E277" s="245" t="str">
        <f>AllData!B430</f>
        <v>Rubber ring for 19b</v>
      </c>
      <c r="I277" s="245">
        <f>AllData!E430</f>
        <v>16.399999999999999</v>
      </c>
      <c r="J277" s="245">
        <f>AllData!F430</f>
        <v>4.12</v>
      </c>
      <c r="K277" s="245">
        <f t="shared" si="65"/>
        <v>3.58</v>
      </c>
      <c r="L277" s="245">
        <f t="shared" si="68"/>
        <v>3.13</v>
      </c>
    </row>
    <row r="278" spans="1:13">
      <c r="A278" s="245" t="s">
        <v>2487</v>
      </c>
      <c r="B278" s="245" t="s">
        <v>2159</v>
      </c>
      <c r="C278" s="245" t="str">
        <f t="shared" si="75"/>
        <v>Miscellaneous</v>
      </c>
      <c r="D278" s="246" t="str">
        <f>AllData!A431</f>
        <v>142c</v>
      </c>
      <c r="E278" s="245" t="str">
        <f>AllData!B431</f>
        <v>Tyre - light duty</v>
      </c>
      <c r="G278" s="245" t="str">
        <f>AllData!C431</f>
        <v>Fits 1" Pulley</v>
      </c>
      <c r="I278" s="245">
        <f>AllData!E431</f>
        <v>4.5999999999999996</v>
      </c>
      <c r="J278" s="245">
        <f>AllData!F431</f>
        <v>0.69</v>
      </c>
      <c r="K278" s="245">
        <f t="shared" si="65"/>
        <v>0.6</v>
      </c>
      <c r="L278" s="245">
        <f t="shared" si="68"/>
        <v>0.52</v>
      </c>
      <c r="M278" s="245" t="str">
        <f>$Q$50</f>
        <v>Black</v>
      </c>
    </row>
    <row r="279" spans="1:13">
      <c r="A279" s="245" t="s">
        <v>2488</v>
      </c>
      <c r="B279" s="245" t="s">
        <v>2159</v>
      </c>
      <c r="C279" s="245" t="str">
        <f>$Q$17</f>
        <v>Circular Parts</v>
      </c>
      <c r="D279" s="246" t="str">
        <f>AllData!A435</f>
        <v>143</v>
      </c>
      <c r="E279" s="245" t="str">
        <f>AllData!B435</f>
        <v>Circular Girder</v>
      </c>
      <c r="G279" s="245" t="str">
        <f>AllData!C435</f>
        <v>Diameter - 5 1/2''</v>
      </c>
      <c r="I279" s="245">
        <f>AllData!E435</f>
        <v>49</v>
      </c>
      <c r="J279" s="245">
        <f>AllData!F435</f>
        <v>17.91</v>
      </c>
      <c r="K279" s="245">
        <f t="shared" si="65"/>
        <v>15.58</v>
      </c>
      <c r="L279" s="245">
        <f t="shared" si="68"/>
        <v>13.61</v>
      </c>
      <c r="M279" s="245" t="str">
        <f>_xlfn.TEXTJOIN(" , ",TRUE,$Q$44,$Q$47)</f>
        <v>Blue , Red</v>
      </c>
    </row>
    <row r="280" spans="1:13">
      <c r="A280" s="245" t="s">
        <v>2489</v>
      </c>
      <c r="B280" s="245" t="s">
        <v>2159</v>
      </c>
      <c r="C280" s="245" t="str">
        <f t="shared" si="75"/>
        <v>Miscellaneous</v>
      </c>
      <c r="D280" s="246" t="str">
        <f>AllData!A437</f>
        <v>144</v>
      </c>
      <c r="E280" s="245" t="str">
        <f>AllData!B437</f>
        <v>Dog Clutch</v>
      </c>
      <c r="I280" s="245">
        <f>AllData!E437</f>
        <v>6.6</v>
      </c>
      <c r="J280" s="245">
        <f>AllData!F437</f>
        <v>7.65</v>
      </c>
      <c r="K280" s="245">
        <f t="shared" si="65"/>
        <v>6.66</v>
      </c>
      <c r="L280" s="245">
        <f t="shared" ref="L280:L294" si="76">ROUND(J280*$L$2,2)</f>
        <v>5.81</v>
      </c>
      <c r="M280" s="245" t="str">
        <f t="shared" ref="M280" si="77">$Q$55</f>
        <v>Brass</v>
      </c>
    </row>
    <row r="281" spans="1:13">
      <c r="A281" s="245" t="s">
        <v>2490</v>
      </c>
      <c r="B281" s="245" t="s">
        <v>2159</v>
      </c>
      <c r="C281" s="245" t="str">
        <f t="shared" ref="C281:C283" si="78">$Q$17</f>
        <v>Circular Parts</v>
      </c>
      <c r="D281" s="246" t="str">
        <f>AllData!A439</f>
        <v>145</v>
      </c>
      <c r="E281" s="245" t="str">
        <f>AllData!B439</f>
        <v>Circular Strip</v>
      </c>
      <c r="G281" s="245" t="str">
        <f>AllData!C439</f>
        <v>Diameter - 7 1/2''</v>
      </c>
      <c r="I281" s="245">
        <f>AllData!E439</f>
        <v>77.3</v>
      </c>
      <c r="J281" s="245">
        <f>AllData!F439</f>
        <v>14.65</v>
      </c>
      <c r="K281" s="245">
        <f t="shared" si="65"/>
        <v>12.75</v>
      </c>
      <c r="L281" s="245">
        <f t="shared" si="76"/>
        <v>11.13</v>
      </c>
      <c r="M281" s="245" t="str">
        <f>_xlfn.TEXTJOIN(" , ",TRUE,$Q$44,$Q$47)</f>
        <v>Blue , Red</v>
      </c>
    </row>
    <row r="282" spans="1:13">
      <c r="A282" s="245" t="s">
        <v>2491</v>
      </c>
      <c r="B282" s="245" t="s">
        <v>2159</v>
      </c>
      <c r="C282" s="245" t="str">
        <f t="shared" si="78"/>
        <v>Circular Parts</v>
      </c>
      <c r="D282" s="246" t="str">
        <f>AllData!A441</f>
        <v>146</v>
      </c>
      <c r="E282" s="245" t="str">
        <f>AllData!B441</f>
        <v>Circular Plate</v>
      </c>
      <c r="G282" s="245" t="str">
        <f>AllData!C441</f>
        <v>Diameter - 6''</v>
      </c>
      <c r="I282" s="245">
        <f>AllData!E441</f>
        <v>140</v>
      </c>
      <c r="J282" s="245">
        <f>AllData!F441</f>
        <v>10.94</v>
      </c>
      <c r="K282" s="245">
        <f t="shared" si="65"/>
        <v>9.52</v>
      </c>
      <c r="L282" s="245">
        <f t="shared" si="76"/>
        <v>8.31</v>
      </c>
      <c r="M282" s="245" t="str">
        <f>_xlfn.TEXTJOIN(" , ",TRUE,$Q$44,$Q$47)</f>
        <v>Blue , Red</v>
      </c>
    </row>
    <row r="283" spans="1:13">
      <c r="A283" s="245" t="s">
        <v>2492</v>
      </c>
      <c r="B283" s="245" t="s">
        <v>2159</v>
      </c>
      <c r="C283" s="245" t="str">
        <f t="shared" si="78"/>
        <v>Circular Parts</v>
      </c>
      <c r="D283" s="246" t="str">
        <f>AllData!A442</f>
        <v>146a</v>
      </c>
      <c r="E283" s="245" t="str">
        <f>AllData!B442</f>
        <v>Circular Plate</v>
      </c>
      <c r="G283" s="245" t="str">
        <f>AllData!C442</f>
        <v>Diameter - 4''</v>
      </c>
      <c r="I283" s="245">
        <f>AllData!E442</f>
        <v>56</v>
      </c>
      <c r="J283" s="245">
        <f>AllData!F442</f>
        <v>8.01</v>
      </c>
      <c r="K283" s="245">
        <f t="shared" si="65"/>
        <v>6.97</v>
      </c>
      <c r="L283" s="245">
        <f t="shared" si="76"/>
        <v>6.09</v>
      </c>
      <c r="M283" s="245" t="str">
        <f>_xlfn.TEXTJOIN(" , ",TRUE,$Q$44,$Q$47)</f>
        <v>Blue , Red</v>
      </c>
    </row>
    <row r="284" spans="1:13">
      <c r="A284" s="245" t="s">
        <v>2493</v>
      </c>
      <c r="B284" s="245" t="s">
        <v>2159</v>
      </c>
      <c r="C284" s="245" t="str">
        <f t="shared" ref="C284:C286" si="79">$Q$25</f>
        <v>Miscellaneous</v>
      </c>
      <c r="D284" s="246" t="str">
        <f>AllData!A444</f>
        <v>147a</v>
      </c>
      <c r="E284" s="245" t="str">
        <f>AllData!B444</f>
        <v>Pawl with boss</v>
      </c>
      <c r="G284" s="245" t="str">
        <f>AllData!C444</f>
        <v>RH</v>
      </c>
      <c r="I284" s="245">
        <f>AllData!E444</f>
        <v>5.9</v>
      </c>
      <c r="J284" s="245">
        <f>AllData!F444</f>
        <v>1.88</v>
      </c>
      <c r="K284" s="245">
        <f t="shared" si="65"/>
        <v>1.64</v>
      </c>
      <c r="L284" s="245">
        <f t="shared" si="76"/>
        <v>1.43</v>
      </c>
      <c r="M284" s="245" t="str">
        <f t="shared" ref="M284:M286" si="80">$Q$42</f>
        <v>Nickel plate</v>
      </c>
    </row>
    <row r="285" spans="1:13">
      <c r="A285" s="245" t="s">
        <v>2494</v>
      </c>
      <c r="B285" s="245" t="s">
        <v>2159</v>
      </c>
      <c r="C285" s="245" t="str">
        <f t="shared" si="79"/>
        <v>Miscellaneous</v>
      </c>
      <c r="D285" s="246" t="str">
        <f>AllData!A445</f>
        <v>147b</v>
      </c>
      <c r="E285" s="245" t="str">
        <f>AllData!B445</f>
        <v>Pivot Bolt [Slotted]</v>
      </c>
      <c r="G285" s="245" t="str">
        <f>AllData!C445</f>
        <v>Diameter -  5/8''</v>
      </c>
      <c r="I285" s="245">
        <f>AllData!E445</f>
        <v>2.4</v>
      </c>
      <c r="J285" s="245">
        <f>AllData!F445</f>
        <v>1.24</v>
      </c>
      <c r="K285" s="245">
        <f t="shared" si="65"/>
        <v>1.08</v>
      </c>
      <c r="L285" s="245">
        <f t="shared" si="76"/>
        <v>0.94</v>
      </c>
      <c r="M285" s="245" t="str">
        <f t="shared" si="80"/>
        <v>Nickel plate</v>
      </c>
    </row>
    <row r="286" spans="1:13">
      <c r="A286" s="245" t="s">
        <v>2495</v>
      </c>
      <c r="B286" s="245" t="s">
        <v>2159</v>
      </c>
      <c r="C286" s="245" t="str">
        <f t="shared" si="79"/>
        <v>Miscellaneous</v>
      </c>
      <c r="D286" s="246" t="str">
        <f>AllData!A446</f>
        <v>147c</v>
      </c>
      <c r="E286" s="245" t="str">
        <f>AllData!B446</f>
        <v>Pawl without boss</v>
      </c>
      <c r="I286" s="245">
        <f>AllData!E446</f>
        <v>2.4</v>
      </c>
      <c r="J286" s="245">
        <f>AllData!F446</f>
        <v>0.96</v>
      </c>
      <c r="K286" s="245">
        <f t="shared" si="65"/>
        <v>0.84</v>
      </c>
      <c r="L286" s="245">
        <f t="shared" si="76"/>
        <v>0.73</v>
      </c>
      <c r="M286" s="245" t="str">
        <f t="shared" si="80"/>
        <v>Nickel plate</v>
      </c>
    </row>
    <row r="287" spans="1:13">
      <c r="A287" s="245" t="s">
        <v>2496</v>
      </c>
      <c r="B287" s="245" t="s">
        <v>2159</v>
      </c>
      <c r="C287" s="245" t="str">
        <f>$Q$12</f>
        <v>Gears &amp; Pinions</v>
      </c>
      <c r="D287" s="246" t="str">
        <f>AllData!A448</f>
        <v>148</v>
      </c>
      <c r="E287" s="245" t="str">
        <f>AllData!B448</f>
        <v>Ratchet wheel RH</v>
      </c>
      <c r="G287" s="245" t="str">
        <f>AllData!C448</f>
        <v>Diameter - 20''</v>
      </c>
      <c r="H287" s="245" t="str">
        <f>AllData!D448</f>
        <v>1/4"</v>
      </c>
      <c r="I287" s="245">
        <f>AllData!E448</f>
        <v>13.85</v>
      </c>
      <c r="J287" s="245">
        <f>AllData!F448</f>
        <v>9.19</v>
      </c>
      <c r="K287" s="245">
        <f t="shared" si="65"/>
        <v>8</v>
      </c>
      <c r="L287" s="245">
        <f t="shared" si="76"/>
        <v>6.98</v>
      </c>
    </row>
    <row r="288" spans="1:13">
      <c r="A288" s="245" t="s">
        <v>2497</v>
      </c>
      <c r="B288" s="245" t="s">
        <v>2159</v>
      </c>
      <c r="C288" s="245" t="str">
        <f>$Q$13</f>
        <v>Wheels &amp; Pulleys</v>
      </c>
      <c r="D288" s="246" t="str">
        <f>AllData!A452</f>
        <v>151</v>
      </c>
      <c r="E288" s="245" t="str">
        <f>AllData!B452</f>
        <v>Pulley Block</v>
      </c>
      <c r="G288" s="245" t="str">
        <f>AllData!C452</f>
        <v>Single</v>
      </c>
      <c r="H288" s="245" t="str">
        <f>AllData!D452</f>
        <v>Brass pulley &amp; Hook</v>
      </c>
      <c r="I288" s="245">
        <f>AllData!E452</f>
        <v>22</v>
      </c>
      <c r="J288" s="245">
        <f>AllData!F452</f>
        <v>13.19</v>
      </c>
      <c r="K288" s="245">
        <f t="shared" si="65"/>
        <v>11.48</v>
      </c>
      <c r="L288" s="245">
        <f t="shared" si="76"/>
        <v>10.02</v>
      </c>
      <c r="M288" s="245" t="str">
        <f>_xlfn.TEXTJOIN(" , ",TRUE,$Q$44,$Q$47,$Q$50)</f>
        <v>Blue , Red , Black</v>
      </c>
    </row>
    <row r="289" spans="1:13">
      <c r="A289" s="245" t="s">
        <v>2498</v>
      </c>
      <c r="B289" s="245" t="s">
        <v>2159</v>
      </c>
      <c r="C289" s="245" t="str">
        <f t="shared" ref="C289:C290" si="81">$Q$13</f>
        <v>Wheels &amp; Pulleys</v>
      </c>
      <c r="D289" s="246" t="str">
        <f>AllData!A453</f>
        <v>152</v>
      </c>
      <c r="E289" s="245" t="str">
        <f>AllData!B453</f>
        <v>Pulley Block</v>
      </c>
      <c r="G289" s="245" t="str">
        <f>AllData!C453</f>
        <v>Double</v>
      </c>
      <c r="H289" s="245" t="str">
        <f>AllData!D453</f>
        <v>Brass pulley &amp; Hook</v>
      </c>
      <c r="I289" s="245">
        <f>AllData!E453</f>
        <v>35</v>
      </c>
      <c r="J289" s="245">
        <f>AllData!F453</f>
        <v>16.079999999999998</v>
      </c>
      <c r="K289" s="245">
        <f t="shared" si="65"/>
        <v>13.99</v>
      </c>
      <c r="L289" s="245">
        <f t="shared" si="76"/>
        <v>12.22</v>
      </c>
      <c r="M289" s="245" t="str">
        <f>_xlfn.TEXTJOIN(" , ",TRUE,$Q$44,$Q$47,$Q$50)</f>
        <v>Blue , Red , Black</v>
      </c>
    </row>
    <row r="290" spans="1:13">
      <c r="A290" s="245" t="s">
        <v>2499</v>
      </c>
      <c r="B290" s="245" t="s">
        <v>2159</v>
      </c>
      <c r="C290" s="245" t="str">
        <f t="shared" si="81"/>
        <v>Wheels &amp; Pulleys</v>
      </c>
      <c r="D290" s="246" t="str">
        <f>AllData!A454</f>
        <v>153</v>
      </c>
      <c r="E290" s="245" t="str">
        <f>AllData!B454</f>
        <v>Pulley Block</v>
      </c>
      <c r="G290" s="245" t="str">
        <f>AllData!C454</f>
        <v>Triple</v>
      </c>
      <c r="H290" s="245" t="str">
        <f>AllData!D454</f>
        <v>Brass pulley &amp; Hook</v>
      </c>
      <c r="I290" s="245">
        <f>AllData!E454</f>
        <v>47</v>
      </c>
      <c r="J290" s="245">
        <f>AllData!F454</f>
        <v>19.03</v>
      </c>
      <c r="K290" s="245">
        <f t="shared" si="65"/>
        <v>16.559999999999999</v>
      </c>
      <c r="L290" s="245">
        <f t="shared" si="76"/>
        <v>14.46</v>
      </c>
      <c r="M290" s="245" t="str">
        <f>_xlfn.TEXTJOIN(" , ",TRUE,$Q$44,$Q$47,$Q$50)</f>
        <v>Blue , Red , Black</v>
      </c>
    </row>
    <row r="291" spans="1:13">
      <c r="A291" s="245" t="s">
        <v>2500</v>
      </c>
      <c r="B291" s="245" t="s">
        <v>2159</v>
      </c>
      <c r="C291" s="245" t="str">
        <f t="shared" ref="C291:C292" si="82">$Q$7</f>
        <v>Brackets</v>
      </c>
      <c r="D291" s="246" t="str">
        <f>AllData!A456</f>
        <v>154a</v>
      </c>
      <c r="E291" s="245" t="str">
        <f>AllData!B456</f>
        <v>Corner Angle Bracket</v>
      </c>
      <c r="G291" s="245" t="str">
        <f>AllData!C456</f>
        <v>RH</v>
      </c>
      <c r="I291" s="245">
        <f>AllData!E456</f>
        <v>2.2000000000000002</v>
      </c>
      <c r="J291" s="245">
        <f>AllData!F456</f>
        <v>0.75</v>
      </c>
      <c r="K291" s="245">
        <f t="shared" si="65"/>
        <v>0.65</v>
      </c>
      <c r="L291" s="245">
        <f t="shared" si="76"/>
        <v>0.56999999999999995</v>
      </c>
      <c r="M291" s="245" t="str">
        <f>_xlfn.TEXTJOIN(" , ",TRUE,$Q$42,$Q$43)</f>
        <v>Nickel plate , Green</v>
      </c>
    </row>
    <row r="292" spans="1:13">
      <c r="A292" s="245" t="s">
        <v>2501</v>
      </c>
      <c r="B292" s="245" t="s">
        <v>2159</v>
      </c>
      <c r="C292" s="245" t="str">
        <f t="shared" si="82"/>
        <v>Brackets</v>
      </c>
      <c r="D292" s="246" t="str">
        <f>AllData!A457</f>
        <v>154b</v>
      </c>
      <c r="E292" s="245" t="str">
        <f>AllData!B457</f>
        <v>Corner Angle Bracket</v>
      </c>
      <c r="G292" s="245" t="str">
        <f>AllData!C457</f>
        <v>LH</v>
      </c>
      <c r="I292" s="245">
        <f>AllData!E457</f>
        <v>2.2000000000000002</v>
      </c>
      <c r="J292" s="245">
        <f>AllData!F457</f>
        <v>0.75</v>
      </c>
      <c r="K292" s="245">
        <f t="shared" si="65"/>
        <v>0.65</v>
      </c>
      <c r="L292" s="245">
        <f t="shared" si="76"/>
        <v>0.56999999999999995</v>
      </c>
      <c r="M292" s="245" t="str">
        <f>_xlfn.TEXTJOIN(" , ",TRUE,$Q$42,$Q$43)</f>
        <v>Nickel plate , Green</v>
      </c>
    </row>
    <row r="293" spans="1:13">
      <c r="A293" s="245" t="s">
        <v>2502</v>
      </c>
      <c r="B293" s="245" t="s">
        <v>2159</v>
      </c>
      <c r="C293" s="245" t="str">
        <f t="shared" ref="C293:C296" si="83">$Q$25</f>
        <v>Miscellaneous</v>
      </c>
      <c r="D293" s="246" t="str">
        <f>AllData!A459</f>
        <v>155</v>
      </c>
      <c r="E293" s="245" t="str">
        <f>AllData!B459</f>
        <v>Rubber ring for 1'' Pulley</v>
      </c>
      <c r="I293" s="245">
        <f>AllData!E459</f>
        <v>1.8</v>
      </c>
      <c r="J293" s="245">
        <f>AllData!F459</f>
        <v>0.34</v>
      </c>
      <c r="K293" s="245">
        <f t="shared" si="65"/>
        <v>0.3</v>
      </c>
      <c r="L293" s="245">
        <f t="shared" si="76"/>
        <v>0.26</v>
      </c>
      <c r="M293" s="245" t="str">
        <f>$Q$50</f>
        <v>Black</v>
      </c>
    </row>
    <row r="294" spans="1:13">
      <c r="A294" s="245" t="s">
        <v>2503</v>
      </c>
      <c r="B294" s="245" t="s">
        <v>2159</v>
      </c>
      <c r="C294" s="245" t="str">
        <f t="shared" si="83"/>
        <v>Miscellaneous</v>
      </c>
      <c r="D294" s="246" t="str">
        <f>AllData!A461</f>
        <v>156</v>
      </c>
      <c r="E294" s="245" t="str">
        <f>AllData!B461</f>
        <v>Pointer Mk I</v>
      </c>
      <c r="G294" s="245" t="str">
        <f>AllData!C461</f>
        <v>Centre boss</v>
      </c>
      <c r="I294" s="245">
        <f>AllData!E461</f>
        <v>3.5</v>
      </c>
      <c r="J294" s="245">
        <f>AllData!F461</f>
        <v>4.3099999999999996</v>
      </c>
      <c r="K294" s="245">
        <f t="shared" si="65"/>
        <v>3.75</v>
      </c>
      <c r="L294" s="245">
        <f t="shared" si="76"/>
        <v>3.28</v>
      </c>
      <c r="M294" s="245" t="str">
        <f>$Q$46</f>
        <v>Stainless Steel</v>
      </c>
    </row>
    <row r="295" spans="1:13">
      <c r="A295" s="245" t="s">
        <v>2504</v>
      </c>
      <c r="B295" s="245" t="s">
        <v>2159</v>
      </c>
      <c r="C295" s="245" t="str">
        <f t="shared" si="83"/>
        <v>Miscellaneous</v>
      </c>
      <c r="D295" s="246" t="str">
        <f>AllData!A462</f>
        <v>156</v>
      </c>
      <c r="E295" s="245" t="str">
        <f>AllData!B462</f>
        <v>Pointer Mk II</v>
      </c>
      <c r="G295" s="245" t="str">
        <f>AllData!C462</f>
        <v>Off - centre boss</v>
      </c>
      <c r="I295" s="245">
        <f>AllData!E462</f>
        <v>3.5</v>
      </c>
      <c r="J295" s="245">
        <f>AllData!F462</f>
        <v>4.3099999999999996</v>
      </c>
      <c r="K295" s="245">
        <f t="shared" si="65"/>
        <v>3.75</v>
      </c>
      <c r="L295" s="245">
        <f t="shared" ref="L295" si="84">ROUND(J295*$L$2,2)</f>
        <v>3.28</v>
      </c>
      <c r="M295" s="245" t="str">
        <f>$Q$46</f>
        <v>Stainless Steel</v>
      </c>
    </row>
    <row r="296" spans="1:13">
      <c r="A296" s="245" t="s">
        <v>2505</v>
      </c>
      <c r="B296" s="245" t="s">
        <v>2159</v>
      </c>
      <c r="C296" s="245" t="str">
        <f t="shared" si="83"/>
        <v>Miscellaneous</v>
      </c>
      <c r="D296" s="246" t="str">
        <f>AllData!A463</f>
        <v>157</v>
      </c>
      <c r="E296" s="245" t="str">
        <f>AllData!B463</f>
        <v>Fan</v>
      </c>
      <c r="I296" s="245">
        <f>AllData!E463</f>
        <v>13.8</v>
      </c>
      <c r="J296" s="245">
        <f>AllData!F463</f>
        <v>5.88</v>
      </c>
      <c r="K296" s="245">
        <f>ROUND(J296*$K$2,2)</f>
        <v>5.12</v>
      </c>
      <c r="L296" s="245">
        <f>ROUND(J296*$L$2,2)</f>
        <v>4.47</v>
      </c>
      <c r="M296" s="245" t="str">
        <f>_xlfn.TEXTJOIN(" , ",TRUE,$Q$44,$Q$47,$Q$50)</f>
        <v>Blue , Red , Black</v>
      </c>
    </row>
    <row r="297" spans="1:13">
      <c r="A297" s="245" t="s">
        <v>2506</v>
      </c>
      <c r="B297" s="245" t="s">
        <v>2159</v>
      </c>
      <c r="C297" s="245" t="str">
        <f t="shared" ref="C297:C299" si="85">$Q$26</f>
        <v>Other Structural Parts</v>
      </c>
      <c r="D297" s="246" t="str">
        <f>AllData!A465</f>
        <v>160</v>
      </c>
      <c r="E297" s="245" t="str">
        <f>AllData!B465</f>
        <v>Channel Bearing</v>
      </c>
      <c r="G297" s="245" t="str">
        <f>AllData!C465</f>
        <v>1 1/2''</v>
      </c>
      <c r="H297" s="245" t="str">
        <f>AllData!D465</f>
        <v>3Hx2Hx1H</v>
      </c>
      <c r="I297" s="245">
        <f>AllData!E465</f>
        <v>15.4</v>
      </c>
      <c r="J297" s="245">
        <f>AllData!F465</f>
        <v>2.12</v>
      </c>
      <c r="K297" s="245">
        <f t="shared" ref="K297:K325" si="86">ROUND(J297*$K$2,2)</f>
        <v>1.84</v>
      </c>
      <c r="L297" s="245">
        <f t="shared" ref="L297:L310" si="87">ROUND(J297*$L$2,2)</f>
        <v>1.61</v>
      </c>
      <c r="M297" s="245" t="str">
        <f>_xlfn.TEXTJOIN(" , ",TRUE,$Q$43,$Q$44,$Q$45)</f>
        <v>Green , Blue , Zinc plate</v>
      </c>
    </row>
    <row r="298" spans="1:13">
      <c r="A298" s="245" t="s">
        <v>2507</v>
      </c>
      <c r="B298" s="245" t="s">
        <v>2159</v>
      </c>
      <c r="C298" s="245" t="str">
        <f t="shared" si="85"/>
        <v>Other Structural Parts</v>
      </c>
      <c r="D298" s="246" t="str">
        <f>AllData!A466</f>
        <v>160d</v>
      </c>
      <c r="E298" s="245" t="str">
        <f>AllData!B466</f>
        <v>Channel Bearing</v>
      </c>
      <c r="G298" s="245" t="str">
        <f>AllData!C466</f>
        <v>5 1/2''</v>
      </c>
      <c r="I298" s="245">
        <f>AllData!E466</f>
        <v>82</v>
      </c>
      <c r="J298" s="245">
        <f>AllData!F466</f>
        <v>7.4</v>
      </c>
      <c r="K298" s="245">
        <f t="shared" si="86"/>
        <v>6.44</v>
      </c>
      <c r="L298" s="245">
        <f t="shared" si="87"/>
        <v>5.62</v>
      </c>
      <c r="M298" s="245" t="str">
        <f>_xlfn.TEXTJOIN(" , ",TRUE,$Q$44,$Q$47,$Q$43)</f>
        <v>Blue , Red , Green</v>
      </c>
    </row>
    <row r="299" spans="1:13">
      <c r="A299" s="245" t="s">
        <v>2508</v>
      </c>
      <c r="B299" s="245" t="s">
        <v>2159</v>
      </c>
      <c r="C299" s="245" t="str">
        <f t="shared" si="85"/>
        <v>Other Structural Parts</v>
      </c>
      <c r="D299" s="246" t="str">
        <f>AllData!A467</f>
        <v>160g</v>
      </c>
      <c r="E299" s="245" t="str">
        <f>AllData!B467</f>
        <v>Flanged Channel Bearing</v>
      </c>
      <c r="G299" s="245" t="str">
        <f>AllData!C467</f>
        <v>1 1/2''</v>
      </c>
      <c r="I299" s="245">
        <f>AllData!E467</f>
        <v>33.4</v>
      </c>
      <c r="J299" s="245">
        <f>AllData!F467</f>
        <v>4.2699999999999996</v>
      </c>
      <c r="K299" s="245">
        <f t="shared" si="86"/>
        <v>3.71</v>
      </c>
      <c r="L299" s="245">
        <f t="shared" si="87"/>
        <v>3.25</v>
      </c>
      <c r="M299" s="245" t="str">
        <f>_xlfn.TEXTJOIN(" , ",TRUE,$Q$44,$Q$47,$Q$43)</f>
        <v>Blue , Red , Green</v>
      </c>
    </row>
    <row r="300" spans="1:13">
      <c r="A300" s="245" t="s">
        <v>2509</v>
      </c>
      <c r="B300" s="245" t="s">
        <v>2159</v>
      </c>
      <c r="C300" s="245" t="str">
        <f>$Q$17</f>
        <v>Circular Parts</v>
      </c>
      <c r="D300" s="246" t="str">
        <f>AllData!A469</f>
        <v>162</v>
      </c>
      <c r="E300" s="245" t="str">
        <f>AllData!B469</f>
        <v>Boiler complete</v>
      </c>
      <c r="I300" s="245">
        <f>AllData!E469</f>
        <v>120</v>
      </c>
      <c r="J300" s="245">
        <f>AllData!F469</f>
        <v>14.29</v>
      </c>
      <c r="K300" s="245">
        <f t="shared" si="86"/>
        <v>12.43</v>
      </c>
      <c r="L300" s="245">
        <f t="shared" si="87"/>
        <v>10.86</v>
      </c>
    </row>
    <row r="301" spans="1:13">
      <c r="A301" s="245" t="s">
        <v>2510</v>
      </c>
      <c r="B301" s="245" t="s">
        <v>2159</v>
      </c>
      <c r="C301" s="245" t="str">
        <f>$Q$17</f>
        <v>Circular Parts</v>
      </c>
      <c r="D301" s="246" t="str">
        <f>AllData!A470</f>
        <v>162a</v>
      </c>
      <c r="E301" s="245" t="str">
        <f>AllData!B470</f>
        <v>Boiler End</v>
      </c>
      <c r="I301" s="245">
        <f>AllData!E470</f>
        <v>84.5</v>
      </c>
      <c r="J301" s="245">
        <f>AllData!F470</f>
        <v>5.03</v>
      </c>
      <c r="K301" s="245">
        <f t="shared" si="86"/>
        <v>4.38</v>
      </c>
      <c r="L301" s="245">
        <f t="shared" si="87"/>
        <v>3.82</v>
      </c>
      <c r="M301" s="245" t="str">
        <f>_xlfn.TEXTJOIN(" , ",TRUE,$Q$45,$Q$42,$Q$47)</f>
        <v>Zinc plate , Nickel plate , Red</v>
      </c>
    </row>
    <row r="302" spans="1:13">
      <c r="A302" s="245" t="s">
        <v>2511</v>
      </c>
      <c r="B302" s="245" t="s">
        <v>2159</v>
      </c>
      <c r="C302" s="245" t="str">
        <f>$Q$17</f>
        <v>Circular Parts</v>
      </c>
      <c r="D302" s="246" t="str">
        <f>AllData!A471</f>
        <v>162b</v>
      </c>
      <c r="E302" s="245" t="str">
        <f>AllData!B471</f>
        <v>Boiler without end</v>
      </c>
      <c r="G302" s="245" t="str">
        <f>AllData!C471</f>
        <v>4 1/2''</v>
      </c>
      <c r="I302" s="245">
        <f>AllData!E471</f>
        <v>17.5</v>
      </c>
      <c r="J302" s="245">
        <f>AllData!F471</f>
        <v>5.5</v>
      </c>
      <c r="K302" s="245">
        <f t="shared" si="86"/>
        <v>4.79</v>
      </c>
      <c r="L302" s="245">
        <f t="shared" si="87"/>
        <v>4.18</v>
      </c>
      <c r="M302" s="245" t="str">
        <f>_xlfn.TEXTJOIN(" , ",TRUE,$Q$44,$Q$47,$Q$42)</f>
        <v>Blue , Red , Nickel plate</v>
      </c>
    </row>
    <row r="303" spans="1:13">
      <c r="A303" s="245" t="s">
        <v>2512</v>
      </c>
      <c r="B303" s="245" t="s">
        <v>2159</v>
      </c>
      <c r="C303" s="245" t="str">
        <f>$Q$17</f>
        <v>Circular Parts</v>
      </c>
      <c r="D303" s="246" t="str">
        <f>AllData!A473</f>
        <v>163</v>
      </c>
      <c r="E303" s="245" t="str">
        <f>AllData!B473</f>
        <v>Sleeve Piece</v>
      </c>
      <c r="G303" s="245" t="str">
        <f>AllData!C473</f>
        <v>1 1/2''</v>
      </c>
      <c r="I303" s="245">
        <f>AllData!E473</f>
        <v>10.4</v>
      </c>
      <c r="J303" s="245">
        <f>AllData!F473</f>
        <v>2.59</v>
      </c>
      <c r="K303" s="245">
        <f t="shared" si="86"/>
        <v>2.25</v>
      </c>
      <c r="L303" s="245">
        <f t="shared" si="87"/>
        <v>1.97</v>
      </c>
      <c r="M303" s="245" t="str">
        <f>_xlfn.TEXTJOIN(" , ",TRUE,$Q$44,$Q$43,$Q$50)</f>
        <v>Blue , Green , Black</v>
      </c>
    </row>
    <row r="304" spans="1:13">
      <c r="A304" s="245" t="s">
        <v>2513</v>
      </c>
      <c r="B304" s="245" t="s">
        <v>2159</v>
      </c>
      <c r="C304" s="245" t="str">
        <f>$Q$17</f>
        <v>Circular Parts</v>
      </c>
      <c r="D304" s="246" t="str">
        <f>AllData!A474</f>
        <v>164</v>
      </c>
      <c r="E304" s="245" t="str">
        <f>AllData!B474</f>
        <v>Chimney Adapter</v>
      </c>
      <c r="I304" s="245">
        <f>AllData!E474</f>
        <v>3.8</v>
      </c>
      <c r="J304" s="245">
        <f>AllData!F474</f>
        <v>4.04</v>
      </c>
      <c r="K304" s="245">
        <f t="shared" si="86"/>
        <v>3.51</v>
      </c>
      <c r="L304" s="245">
        <f t="shared" si="87"/>
        <v>3.07</v>
      </c>
      <c r="M304" s="245" t="str">
        <f>_xlfn.TEXTJOIN(" , ",TRUE,$Q$43,$Q$50,$Q$45)</f>
        <v>Green , Black , Zinc plate</v>
      </c>
    </row>
    <row r="305" spans="1:13">
      <c r="A305" s="245" t="s">
        <v>2514</v>
      </c>
      <c r="B305" s="245" t="s">
        <v>2159</v>
      </c>
      <c r="C305" s="245" t="str">
        <f t="shared" ref="C305:C306" si="88">$Q$25</f>
        <v>Miscellaneous</v>
      </c>
      <c r="D305" s="246" t="str">
        <f>AllData!A476</f>
        <v>165</v>
      </c>
      <c r="E305" s="245" t="str">
        <f>AllData!B476</f>
        <v>Swivel Bearing</v>
      </c>
      <c r="I305" s="245">
        <f>AllData!E476</f>
        <v>7.6</v>
      </c>
      <c r="J305" s="245">
        <f>AllData!F476</f>
        <v>9.58</v>
      </c>
      <c r="K305" s="245">
        <f t="shared" si="86"/>
        <v>8.33</v>
      </c>
      <c r="L305" s="245">
        <f t="shared" si="87"/>
        <v>7.28</v>
      </c>
      <c r="M305" s="245" t="str">
        <f>$Q$46</f>
        <v>Stainless Steel</v>
      </c>
    </row>
    <row r="306" spans="1:13">
      <c r="A306" s="245" t="s">
        <v>2515</v>
      </c>
      <c r="B306" s="245" t="s">
        <v>2159</v>
      </c>
      <c r="C306" s="245" t="str">
        <f t="shared" si="88"/>
        <v>Miscellaneous</v>
      </c>
      <c r="D306" s="246" t="str">
        <f>AllData!A477</f>
        <v>166</v>
      </c>
      <c r="E306" s="245" t="str">
        <f>AllData!B477</f>
        <v>End Bearing</v>
      </c>
      <c r="I306" s="245">
        <f>AllData!E477</f>
        <v>4.5999999999999996</v>
      </c>
      <c r="J306" s="245">
        <f>AllData!F477</f>
        <v>4.63</v>
      </c>
      <c r="K306" s="245">
        <f t="shared" si="86"/>
        <v>4.03</v>
      </c>
      <c r="L306" s="245">
        <f t="shared" si="87"/>
        <v>3.52</v>
      </c>
      <c r="M306" s="245" t="str">
        <f>$Q$46</f>
        <v>Stainless Steel</v>
      </c>
    </row>
    <row r="307" spans="1:13">
      <c r="A307" s="245" t="s">
        <v>2516</v>
      </c>
      <c r="B307" s="245" t="s">
        <v>2159</v>
      </c>
      <c r="C307" s="245" t="str">
        <f t="shared" ref="C307:C315" si="89">$Q$12</f>
        <v>Gears &amp; Pinions</v>
      </c>
      <c r="D307" s="246" t="str">
        <f>AllData!A481</f>
        <v>RB231</v>
      </c>
      <c r="E307" s="245" t="str">
        <f>AllData!B481</f>
        <v>Geared Roller Bearing disc</v>
      </c>
      <c r="G307" s="245" t="str">
        <f>AllData!C481</f>
        <v>Diameter - 7 1/2''</v>
      </c>
      <c r="I307" s="245">
        <f>AllData!E481</f>
        <v>185</v>
      </c>
      <c r="J307" s="245">
        <f>AllData!F481</f>
        <v>96.96</v>
      </c>
      <c r="K307" s="245">
        <f t="shared" si="86"/>
        <v>84.36</v>
      </c>
      <c r="L307" s="245">
        <f t="shared" si="87"/>
        <v>73.69</v>
      </c>
      <c r="M307" s="245" t="str">
        <f>$Q$50</f>
        <v>Black</v>
      </c>
    </row>
    <row r="308" spans="1:13">
      <c r="A308" s="245" t="s">
        <v>2517</v>
      </c>
      <c r="B308" s="245" t="s">
        <v>2159</v>
      </c>
      <c r="C308" s="245" t="str">
        <f t="shared" si="89"/>
        <v>Gears &amp; Pinions</v>
      </c>
      <c r="D308" s="246" t="str">
        <f>AllData!A482</f>
        <v>RB232</v>
      </c>
      <c r="E308" s="245" t="str">
        <f>AllData!B482</f>
        <v>Sprocket Roller Bearing disc</v>
      </c>
      <c r="G308" s="245" t="str">
        <f>AllData!C482</f>
        <v>Diameter - 7 1/2''</v>
      </c>
      <c r="I308" s="245">
        <f>AllData!E482</f>
        <v>180</v>
      </c>
      <c r="J308" s="245">
        <f>AllData!F482</f>
        <v>70.010000000000005</v>
      </c>
      <c r="K308" s="245">
        <f t="shared" si="86"/>
        <v>60.91</v>
      </c>
      <c r="L308" s="245">
        <f t="shared" si="87"/>
        <v>53.21</v>
      </c>
      <c r="M308" s="245" t="str">
        <f t="shared" ref="M308:M318" si="90">_xlfn.TEXTJOIN(" , ",TRUE,$Q$44,$Q$47)</f>
        <v>Blue , Red</v>
      </c>
    </row>
    <row r="309" spans="1:13">
      <c r="A309" s="245" t="s">
        <v>2518</v>
      </c>
      <c r="B309" s="245" t="s">
        <v>2159</v>
      </c>
      <c r="C309" s="245" t="str">
        <f t="shared" si="89"/>
        <v>Gears &amp; Pinions</v>
      </c>
      <c r="D309" s="246" t="str">
        <f>AllData!A483</f>
        <v>RB231/2</v>
      </c>
      <c r="E309" s="245" t="str">
        <f>AllData!B483</f>
        <v>Pair of Gear &amp; Sprocket discs</v>
      </c>
      <c r="G309" s="245" t="str">
        <f>AllData!C483</f>
        <v>Diameter - 7 1/2''</v>
      </c>
      <c r="I309" s="245">
        <f>AllData!E483</f>
        <v>366</v>
      </c>
      <c r="J309" s="245">
        <f>AllData!F483</f>
        <v>164.42</v>
      </c>
      <c r="K309" s="245">
        <f t="shared" si="86"/>
        <v>143.05000000000001</v>
      </c>
      <c r="L309" s="245">
        <f t="shared" si="87"/>
        <v>124.96</v>
      </c>
      <c r="M309" s="245" t="str">
        <f t="shared" si="90"/>
        <v>Blue , Red</v>
      </c>
    </row>
    <row r="310" spans="1:13">
      <c r="A310" s="245" t="s">
        <v>2519</v>
      </c>
      <c r="B310" s="245" t="s">
        <v>2159</v>
      </c>
      <c r="C310" s="245" t="str">
        <f t="shared" si="89"/>
        <v>Gears &amp; Pinions</v>
      </c>
      <c r="D310" s="246" t="str">
        <f>AllData!A484</f>
        <v>RB230</v>
      </c>
      <c r="E310" s="245" t="str">
        <f>AllData!B484</f>
        <v>Geared Roller Bearing complete</v>
      </c>
      <c r="G310" s="245" t="str">
        <f>AllData!C484</f>
        <v>Diameter - 7 1/2''</v>
      </c>
      <c r="I310" s="245">
        <f>AllData!E484</f>
        <v>628</v>
      </c>
      <c r="J310" s="245">
        <f>AllData!F484</f>
        <v>247.38</v>
      </c>
      <c r="K310" s="245">
        <f t="shared" si="86"/>
        <v>215.22</v>
      </c>
      <c r="L310" s="245">
        <f t="shared" si="87"/>
        <v>188.01</v>
      </c>
      <c r="M310" s="245" t="str">
        <f t="shared" si="90"/>
        <v>Blue , Red</v>
      </c>
    </row>
    <row r="311" spans="1:13">
      <c r="A311" s="245" t="s">
        <v>2520</v>
      </c>
      <c r="B311" s="245" t="s">
        <v>2159</v>
      </c>
      <c r="C311" s="245" t="str">
        <f t="shared" si="89"/>
        <v>Gears &amp; Pinions</v>
      </c>
      <c r="D311" s="246" t="str">
        <f>AllData!A488</f>
        <v>167</v>
      </c>
      <c r="E311" s="245" t="str">
        <f>AllData!B488</f>
        <v>Geared Roller Bearing complete</v>
      </c>
      <c r="I311" s="245">
        <f>AllData!E488</f>
        <v>1959</v>
      </c>
      <c r="J311" s="245">
        <f>AllData!F488</f>
        <v>427.64</v>
      </c>
      <c r="K311" s="245">
        <f t="shared" si="86"/>
        <v>372.05</v>
      </c>
      <c r="L311" s="245">
        <f t="shared" ref="L311:L325" si="91">ROUND(J311*$L$2,2)</f>
        <v>325.01</v>
      </c>
      <c r="M311" s="245" t="str">
        <f t="shared" si="90"/>
        <v>Blue , Red</v>
      </c>
    </row>
    <row r="312" spans="1:13">
      <c r="A312" s="245" t="s">
        <v>2521</v>
      </c>
      <c r="B312" s="245" t="s">
        <v>2159</v>
      </c>
      <c r="C312" s="245" t="str">
        <f t="shared" si="89"/>
        <v>Gears &amp; Pinions</v>
      </c>
      <c r="D312" s="246" t="str">
        <f>AllData!A489</f>
        <v>167a</v>
      </c>
      <c r="E312" s="245" t="str">
        <f>AllData!B489</f>
        <v>Geared Roller Bearing disc</v>
      </c>
      <c r="G312" s="245" t="str">
        <f>AllData!C489</f>
        <v>192T</v>
      </c>
      <c r="I312" s="245">
        <f>AllData!E489</f>
        <v>711</v>
      </c>
      <c r="J312" s="245">
        <f>AllData!F489</f>
        <v>147.35</v>
      </c>
      <c r="K312" s="245">
        <f t="shared" si="86"/>
        <v>128.19</v>
      </c>
      <c r="L312" s="245">
        <f t="shared" si="91"/>
        <v>111.99</v>
      </c>
      <c r="M312" s="245" t="str">
        <f t="shared" si="90"/>
        <v>Blue , Red</v>
      </c>
    </row>
    <row r="313" spans="1:13">
      <c r="A313" s="245" t="s">
        <v>2522</v>
      </c>
      <c r="B313" s="245" t="s">
        <v>2159</v>
      </c>
      <c r="C313" s="245" t="str">
        <f t="shared" si="89"/>
        <v>Gears &amp; Pinions</v>
      </c>
      <c r="D313" s="246" t="str">
        <f>AllData!A490</f>
        <v>167aQ</v>
      </c>
      <c r="E313" s="245" t="str">
        <f>AllData!B490</f>
        <v>Large Tooth Quadrant</v>
      </c>
      <c r="G313" s="245" t="str">
        <f>AllData!C490</f>
        <v>192T/112T</v>
      </c>
      <c r="I313" s="245">
        <f>AllData!E490</f>
        <v>421</v>
      </c>
      <c r="J313" s="245">
        <f>AllData!F490</f>
        <v>20.22</v>
      </c>
      <c r="K313" s="245">
        <f t="shared" si="86"/>
        <v>17.59</v>
      </c>
      <c r="L313" s="245">
        <f t="shared" si="91"/>
        <v>15.37</v>
      </c>
      <c r="M313" s="245" t="str">
        <f>_xlfn.TEXTJOIN(" , ",TRUE,$Q$42)</f>
        <v>Nickel plate</v>
      </c>
    </row>
    <row r="314" spans="1:13">
      <c r="A314" s="245" t="s">
        <v>2523</v>
      </c>
      <c r="B314" s="245" t="s">
        <v>2159</v>
      </c>
      <c r="C314" s="245" t="str">
        <f>$Q$17</f>
        <v>Circular Parts</v>
      </c>
      <c r="D314" s="246" t="str">
        <f>AllData!A491</f>
        <v>167b</v>
      </c>
      <c r="E314" s="245" t="str">
        <f>AllData!B491</f>
        <v>Large Flanged Ring</v>
      </c>
      <c r="G314" s="245" t="str">
        <f>AllData!C491</f>
        <v>9-7/8"</v>
      </c>
      <c r="H314" s="246" t="str">
        <f>AllData!D491</f>
        <v>16H</v>
      </c>
      <c r="I314" s="245">
        <f>AllData!E491</f>
        <v>225</v>
      </c>
      <c r="J314" s="245">
        <f>AllData!F491</f>
        <v>29.91</v>
      </c>
      <c r="K314" s="245">
        <f t="shared" si="86"/>
        <v>26.02</v>
      </c>
      <c r="L314" s="245">
        <f t="shared" si="91"/>
        <v>22.73</v>
      </c>
      <c r="M314" s="245" t="str">
        <f t="shared" si="90"/>
        <v>Blue , Red</v>
      </c>
    </row>
    <row r="315" spans="1:13">
      <c r="A315" s="245" t="s">
        <v>2524</v>
      </c>
      <c r="B315" s="245" t="s">
        <v>2159</v>
      </c>
      <c r="C315" s="245" t="str">
        <f t="shared" si="89"/>
        <v>Gears &amp; Pinions</v>
      </c>
      <c r="D315" s="246" t="str">
        <f>AllData!A492</f>
        <v>167c</v>
      </c>
      <c r="E315" s="245" t="str">
        <f>AllData!B492</f>
        <v>Geared Roller Bearing pinion</v>
      </c>
      <c r="G315" s="245" t="str">
        <f>AllData!C492</f>
        <v>16T</v>
      </c>
      <c r="I315" s="245">
        <f>AllData!E492</f>
        <v>28.5</v>
      </c>
      <c r="J315" s="245">
        <f>AllData!F492</f>
        <v>13.59</v>
      </c>
      <c r="K315" s="245">
        <f t="shared" si="86"/>
        <v>11.82</v>
      </c>
      <c r="L315" s="245">
        <f t="shared" si="91"/>
        <v>10.33</v>
      </c>
      <c r="M315" s="245" t="str">
        <f t="shared" ref="M315" si="92">$Q$55</f>
        <v>Brass</v>
      </c>
    </row>
    <row r="316" spans="1:13">
      <c r="A316" s="245" t="s">
        <v>2525</v>
      </c>
      <c r="B316" s="245" t="s">
        <v>2159</v>
      </c>
      <c r="C316" s="245" t="str">
        <f>$Q$27</f>
        <v>Ball Thrust Bearing</v>
      </c>
      <c r="D316" s="246" t="str">
        <f>AllData!A496</f>
        <v>168</v>
      </c>
      <c r="E316" s="245" t="str">
        <f>AllData!B496</f>
        <v>Ball Bearing Complete</v>
      </c>
      <c r="I316" s="245">
        <f>AllData!E496</f>
        <v>171</v>
      </c>
      <c r="J316" s="245">
        <f>AllData!F496</f>
        <v>38.06</v>
      </c>
      <c r="K316" s="245">
        <f t="shared" si="86"/>
        <v>33.11</v>
      </c>
      <c r="L316" s="245">
        <f t="shared" si="91"/>
        <v>28.93</v>
      </c>
      <c r="M316" s="245" t="str">
        <f t="shared" si="90"/>
        <v>Blue , Red</v>
      </c>
    </row>
    <row r="317" spans="1:13">
      <c r="A317" s="245" t="s">
        <v>2526</v>
      </c>
      <c r="B317" s="245" t="s">
        <v>2159</v>
      </c>
      <c r="C317" s="245" t="str">
        <f>$Q$27</f>
        <v>Ball Thrust Bearing</v>
      </c>
      <c r="D317" s="246" t="str">
        <f>AllData!A497</f>
        <v>168a</v>
      </c>
      <c r="E317" s="245" t="str">
        <f>AllData!B497</f>
        <v>Ball Bearing Flanged Disc</v>
      </c>
      <c r="I317" s="245">
        <f>AllData!E497</f>
        <v>49</v>
      </c>
      <c r="J317" s="245">
        <f>AllData!F497</f>
        <v>8.65</v>
      </c>
      <c r="K317" s="245">
        <f t="shared" si="86"/>
        <v>7.53</v>
      </c>
      <c r="L317" s="245">
        <f t="shared" si="91"/>
        <v>6.57</v>
      </c>
      <c r="M317" s="245" t="str">
        <f t="shared" si="90"/>
        <v>Blue , Red</v>
      </c>
    </row>
    <row r="318" spans="1:13">
      <c r="A318" s="245" t="s">
        <v>2527</v>
      </c>
      <c r="B318" s="245" t="s">
        <v>2159</v>
      </c>
      <c r="C318" s="245" t="str">
        <f>$Q$27</f>
        <v>Ball Thrust Bearing</v>
      </c>
      <c r="D318" s="246" t="str">
        <f>AllData!A498</f>
        <v>168b</v>
      </c>
      <c r="E318" s="245" t="str">
        <f>AllData!B498</f>
        <v>Ball Bearing Toothed Disc</v>
      </c>
      <c r="G318" s="245" t="str">
        <f>AllData!C498</f>
        <v>73T [Sprocket]</v>
      </c>
      <c r="I318" s="245">
        <f>AllData!E498</f>
        <v>47</v>
      </c>
      <c r="J318" s="245">
        <f>AllData!F498</f>
        <v>16.87</v>
      </c>
      <c r="K318" s="245">
        <f t="shared" si="86"/>
        <v>14.68</v>
      </c>
      <c r="L318" s="245">
        <f t="shared" si="91"/>
        <v>12.82</v>
      </c>
      <c r="M318" s="245" t="str">
        <f t="shared" si="90"/>
        <v>Blue , Red</v>
      </c>
    </row>
    <row r="319" spans="1:13">
      <c r="A319" s="245" t="s">
        <v>2528</v>
      </c>
      <c r="B319" s="245" t="s">
        <v>2159</v>
      </c>
      <c r="C319" s="245" t="str">
        <f>$Q$27</f>
        <v>Ball Thrust Bearing</v>
      </c>
      <c r="D319" s="246" t="str">
        <f>AllData!A499</f>
        <v>168c</v>
      </c>
      <c r="E319" s="245" t="str">
        <f>AllData!B499</f>
        <v>Ball Cage with balls</v>
      </c>
      <c r="I319" s="245">
        <f>AllData!E499</f>
        <v>75</v>
      </c>
      <c r="J319" s="245">
        <f>AllData!F499</f>
        <v>14.5</v>
      </c>
      <c r="K319" s="245">
        <f t="shared" si="86"/>
        <v>12.62</v>
      </c>
      <c r="L319" s="245">
        <f t="shared" si="91"/>
        <v>11.02</v>
      </c>
      <c r="M319" s="245" t="str">
        <f>$Q$46</f>
        <v>Stainless Steel</v>
      </c>
    </row>
    <row r="320" spans="1:13">
      <c r="A320" s="245" t="s">
        <v>2529</v>
      </c>
      <c r="B320" s="245" t="s">
        <v>2159</v>
      </c>
      <c r="C320" s="245" t="str">
        <f>$Q$27</f>
        <v>Ball Thrust Bearing</v>
      </c>
      <c r="D320" s="246" t="str">
        <f>AllData!A500</f>
        <v>168d</v>
      </c>
      <c r="E320" s="245" t="str">
        <f>AllData!B500</f>
        <v>Ball</v>
      </c>
      <c r="G320" s="245" t="str">
        <f>AllData!C500</f>
        <v>Diameter -  3/8''</v>
      </c>
      <c r="I320" s="245">
        <f>AllData!E500</f>
        <v>3.6</v>
      </c>
      <c r="J320" s="245">
        <f>AllData!F500</f>
        <v>0.33</v>
      </c>
      <c r="K320" s="245">
        <f t="shared" si="86"/>
        <v>0.28999999999999998</v>
      </c>
      <c r="L320" s="245">
        <f t="shared" si="91"/>
        <v>0.25</v>
      </c>
    </row>
    <row r="321" spans="1:13">
      <c r="A321" s="245" t="s">
        <v>2530</v>
      </c>
      <c r="B321" s="245" t="s">
        <v>2159</v>
      </c>
      <c r="C321" s="245" t="str">
        <f>$Q$18</f>
        <v>Cranks &amp; Couplings</v>
      </c>
      <c r="D321" s="246" t="str">
        <f>AllData!A502</f>
        <v>171</v>
      </c>
      <c r="E321" s="245" t="str">
        <f>AllData!B502</f>
        <v>Socket Coupling</v>
      </c>
      <c r="I321" s="245">
        <f>AllData!E502</f>
        <v>17.100000000000001</v>
      </c>
      <c r="J321" s="245">
        <f>AllData!F502</f>
        <v>8.08</v>
      </c>
      <c r="K321" s="245">
        <f t="shared" si="86"/>
        <v>7.03</v>
      </c>
      <c r="L321" s="245">
        <f t="shared" si="91"/>
        <v>6.14</v>
      </c>
      <c r="M321" s="245" t="str">
        <f t="shared" ref="M321:M323" si="93">$Q$55</f>
        <v>Brass</v>
      </c>
    </row>
    <row r="322" spans="1:13">
      <c r="A322" s="245" t="s">
        <v>2531</v>
      </c>
      <c r="B322" s="245" t="s">
        <v>2159</v>
      </c>
      <c r="C322" s="245" t="str">
        <f>$Q$25</f>
        <v>Miscellaneous</v>
      </c>
      <c r="D322" s="246" t="str">
        <f>AllData!A503</f>
        <v>173a</v>
      </c>
      <c r="E322" s="245" t="str">
        <f>AllData!B503</f>
        <v>Screwed Rod Adapter</v>
      </c>
      <c r="I322" s="245">
        <f>AllData!E503</f>
        <v>6.5</v>
      </c>
      <c r="J322" s="245">
        <f>AllData!F503</f>
        <v>2.86</v>
      </c>
      <c r="K322" s="245">
        <f t="shared" si="86"/>
        <v>2.4900000000000002</v>
      </c>
      <c r="L322" s="245">
        <f t="shared" si="91"/>
        <v>2.17</v>
      </c>
      <c r="M322" s="245" t="str">
        <f t="shared" si="93"/>
        <v>Brass</v>
      </c>
    </row>
    <row r="323" spans="1:13">
      <c r="A323" s="245" t="s">
        <v>2532</v>
      </c>
      <c r="B323" s="245" t="s">
        <v>2159</v>
      </c>
      <c r="C323" s="245" t="str">
        <f>$Q$25</f>
        <v>Miscellaneous</v>
      </c>
      <c r="D323" s="246" t="str">
        <f>AllData!A504</f>
        <v>174</v>
      </c>
      <c r="E323" s="245" t="str">
        <f>AllData!B504</f>
        <v>Grease Cup</v>
      </c>
      <c r="I323" s="245">
        <f>AllData!E504</f>
        <v>2.4</v>
      </c>
      <c r="J323" s="245">
        <f>AllData!F504</f>
        <v>4.87</v>
      </c>
      <c r="K323" s="245">
        <f t="shared" si="86"/>
        <v>4.24</v>
      </c>
      <c r="L323" s="245">
        <f t="shared" si="91"/>
        <v>3.7</v>
      </c>
      <c r="M323" s="245" t="str">
        <f t="shared" si="93"/>
        <v>Brass</v>
      </c>
    </row>
    <row r="324" spans="1:13">
      <c r="A324" s="245" t="s">
        <v>2533</v>
      </c>
      <c r="B324" s="245" t="s">
        <v>2159</v>
      </c>
      <c r="C324" s="245" t="str">
        <f>$Q$25</f>
        <v>Miscellaneous</v>
      </c>
      <c r="D324" s="246" t="str">
        <f>AllData!A506</f>
        <v>175</v>
      </c>
      <c r="E324" s="245" t="str">
        <f>AllData!B506</f>
        <v>Flexible Coupling Unit</v>
      </c>
      <c r="I324" s="245">
        <f>AllData!E506</f>
        <v>3.6</v>
      </c>
      <c r="J324" s="245">
        <f>AllData!F506</f>
        <v>2.68</v>
      </c>
      <c r="K324" s="245">
        <f t="shared" si="86"/>
        <v>2.33</v>
      </c>
      <c r="L324" s="245">
        <f t="shared" si="91"/>
        <v>2.04</v>
      </c>
      <c r="M324" s="245" t="str">
        <f>$Q$46</f>
        <v>Stainless Steel</v>
      </c>
    </row>
    <row r="325" spans="1:13">
      <c r="A325" s="245" t="s">
        <v>2534</v>
      </c>
      <c r="B325" s="245" t="s">
        <v>2159</v>
      </c>
      <c r="C325" s="245" t="str">
        <f>$Q$25</f>
        <v>Miscellaneous</v>
      </c>
      <c r="D325" s="246" t="str">
        <f>AllData!A508</f>
        <v>176</v>
      </c>
      <c r="E325" s="245" t="str">
        <f>AllData!B508</f>
        <v>Cord Anchoring Spring</v>
      </c>
      <c r="I325" s="245">
        <f>AllData!E508</f>
        <v>0.45</v>
      </c>
      <c r="J325" s="245">
        <f>AllData!F508</f>
        <v>0.33</v>
      </c>
      <c r="K325" s="245">
        <f t="shared" si="86"/>
        <v>0.28999999999999998</v>
      </c>
      <c r="L325" s="245">
        <f t="shared" si="91"/>
        <v>0.25</v>
      </c>
      <c r="M325" s="245" t="str">
        <f>$Q$46</f>
        <v>Stainless Steel</v>
      </c>
    </row>
    <row r="326" spans="1:13">
      <c r="A326" s="245" t="s">
        <v>2536</v>
      </c>
      <c r="B326" s="245" t="s">
        <v>2159</v>
      </c>
      <c r="C326" s="245" t="str">
        <f>$Q$26</f>
        <v>Other Structural Parts</v>
      </c>
      <c r="D326" s="246" t="str">
        <f>AllData!A512</f>
        <v>177</v>
      </c>
      <c r="E326" s="245" t="s">
        <v>2559</v>
      </c>
      <c r="I326" s="245">
        <f>AllData!E512</f>
        <v>51</v>
      </c>
      <c r="J326" s="245">
        <f>AllData!F512</f>
        <v>6</v>
      </c>
      <c r="K326" s="245">
        <f>AllData!G512</f>
        <v>5.5200000000000005</v>
      </c>
      <c r="L326" s="245">
        <f>AllData!H512</f>
        <v>4.8000000000000007</v>
      </c>
      <c r="M326" s="245" t="str">
        <f>_xlfn.TEXTJOIN(" , ",TRUE,$Q$43,$Q$44)</f>
        <v>Green , Blue</v>
      </c>
    </row>
    <row r="327" spans="1:13">
      <c r="A327" s="245" t="s">
        <v>2537</v>
      </c>
      <c r="B327" s="245" t="s">
        <v>2159</v>
      </c>
      <c r="C327" s="245" t="str">
        <f>$Q$26</f>
        <v>Other Structural Parts</v>
      </c>
      <c r="D327" s="246" t="str">
        <f>AllData!A513</f>
        <v>178</v>
      </c>
      <c r="E327" s="245" t="s">
        <v>2560</v>
      </c>
      <c r="I327" s="245">
        <f>AllData!E513</f>
        <v>30</v>
      </c>
      <c r="J327" s="245">
        <f>AllData!F513</f>
        <v>4.6399999999999997</v>
      </c>
      <c r="K327" s="245">
        <f>ROUND(AllData!G513,2)</f>
        <v>4.2699999999999996</v>
      </c>
      <c r="L327" s="245">
        <f>ROUND(AllData!H513,2)</f>
        <v>3.71</v>
      </c>
      <c r="M327" s="245" t="str">
        <f>_xlfn.TEXTJOIN(" , ",TRUE,$Q$43,$Q$44)</f>
        <v>Green , Blue</v>
      </c>
    </row>
    <row r="328" spans="1:13">
      <c r="A328" s="245" t="s">
        <v>2538</v>
      </c>
      <c r="B328" s="245" t="s">
        <v>2159</v>
      </c>
      <c r="C328" s="245" t="str">
        <f>$Q$26</f>
        <v>Other Structural Parts</v>
      </c>
      <c r="D328" s="246" t="str">
        <f>AllData!A514</f>
        <v>179</v>
      </c>
      <c r="E328" s="245" t="str">
        <f>AllData!B514</f>
        <v>Rod Socket</v>
      </c>
      <c r="I328" s="245">
        <f>AllData!E514</f>
        <v>4.7</v>
      </c>
      <c r="J328" s="245">
        <f>AllData!F514</f>
        <v>2.84</v>
      </c>
      <c r="K328" s="245">
        <f>ROUND(AllData!G514,2)</f>
        <v>2.61</v>
      </c>
      <c r="L328" s="245">
        <f>ROUND(AllData!H514,2)</f>
        <v>2.27</v>
      </c>
      <c r="M328" s="245" t="str">
        <f t="shared" ref="M328:M329" si="94">$Q$55</f>
        <v>Brass</v>
      </c>
    </row>
    <row r="329" spans="1:13">
      <c r="A329" s="245" t="s">
        <v>2539</v>
      </c>
      <c r="B329" s="245" t="s">
        <v>2159</v>
      </c>
      <c r="C329" s="245" t="str">
        <f>$Q$12</f>
        <v>Gears &amp; Pinions</v>
      </c>
      <c r="D329" s="246" t="str">
        <f>AllData!A518</f>
        <v>180</v>
      </c>
      <c r="E329" s="245" t="str">
        <f>AllData!B518</f>
        <v>Gear Ring</v>
      </c>
      <c r="G329" s="245" t="str">
        <f>AllData!C518</f>
        <v>133T / 95T</v>
      </c>
      <c r="H329" s="245" t="str">
        <f>AllData!D518</f>
        <v>Dia - 3 1/2" - 2 1/2"</v>
      </c>
      <c r="I329" s="245">
        <f>AllData!E518</f>
        <v>29</v>
      </c>
      <c r="J329" s="245">
        <f>AllData!F518</f>
        <v>51.42</v>
      </c>
      <c r="K329" s="245">
        <f>ROUND(AllData!G518,2)</f>
        <v>47.31</v>
      </c>
      <c r="L329" s="245">
        <f>ROUND(AllData!H518,2)</f>
        <v>41.14</v>
      </c>
      <c r="M329" s="245" t="str">
        <f t="shared" si="94"/>
        <v>Brass</v>
      </c>
    </row>
    <row r="330" spans="1:13">
      <c r="A330" s="245" t="s">
        <v>2540</v>
      </c>
      <c r="B330" s="245" t="s">
        <v>2159</v>
      </c>
      <c r="C330" s="245" t="str">
        <f>$Q$25</f>
        <v>Miscellaneous</v>
      </c>
      <c r="D330" s="246" t="str">
        <f>AllData!A522</f>
        <v>185</v>
      </c>
      <c r="E330" s="245" t="str">
        <f>_xlfn.TEXTJOIN("- ",TRUE,"Steering Wheels",AllData!B522)</f>
        <v>Steering Wheels- Small</v>
      </c>
      <c r="G330" s="245" t="s">
        <v>1922</v>
      </c>
      <c r="H330" s="245" t="s">
        <v>2562</v>
      </c>
      <c r="I330" s="245">
        <f>AllData!E522</f>
        <v>9.5</v>
      </c>
      <c r="J330" s="245">
        <f>AllData!F522</f>
        <v>6.1</v>
      </c>
      <c r="K330" s="245">
        <f>ROUND(AllData!G522,2)</f>
        <v>5.61</v>
      </c>
      <c r="L330" s="245">
        <f>ROUND(AllData!H522,2)</f>
        <v>4.88</v>
      </c>
      <c r="M330" s="245" t="str">
        <f>_xlfn.TEXTJOIN(" , ",TRUE,$Q$44,$Q$50)</f>
        <v>Blue , Black</v>
      </c>
    </row>
    <row r="331" spans="1:13">
      <c r="A331" s="245" t="s">
        <v>2541</v>
      </c>
      <c r="B331" s="245" t="s">
        <v>2159</v>
      </c>
      <c r="C331" s="245" t="str">
        <f>$Q$25</f>
        <v>Miscellaneous</v>
      </c>
      <c r="D331" s="246" t="str">
        <f>AllData!A523</f>
        <v>185a</v>
      </c>
      <c r="E331" s="245" t="str">
        <f>_xlfn.TEXTJOIN("- ",TRUE,"Steering Wheels",AllData!B523)</f>
        <v>Steering Wheels- Large</v>
      </c>
      <c r="G331" s="245" t="s">
        <v>382</v>
      </c>
      <c r="H331" s="245" t="s">
        <v>2563</v>
      </c>
      <c r="I331" s="245">
        <f>AllData!E523</f>
        <v>16.600000000000001</v>
      </c>
      <c r="J331" s="245">
        <f>AllData!F523</f>
        <v>21.87</v>
      </c>
      <c r="K331" s="245">
        <f>ROUND(AllData!G523,2)</f>
        <v>20.12</v>
      </c>
      <c r="L331" s="245">
        <f>ROUND(AllData!H523,2)</f>
        <v>17.5</v>
      </c>
      <c r="M331" s="245" t="str">
        <f>_xlfn.TEXTJOIN(" , ",TRUE,$Q$45,$Q$50)</f>
        <v>Zinc plate , Black</v>
      </c>
    </row>
    <row r="332" spans="1:13">
      <c r="A332" s="245" t="s">
        <v>2542</v>
      </c>
      <c r="B332" s="245" t="s">
        <v>2159</v>
      </c>
      <c r="C332" s="245" t="str">
        <f t="shared" ref="C332:C337" si="95">$Q$21</f>
        <v>Pulley Blocks &amp; Accessories</v>
      </c>
      <c r="D332" s="246" t="str">
        <f>AllData!A527</f>
        <v>186</v>
      </c>
      <c r="E332" s="245" t="str">
        <f>_xlfn.TEXTJOIN("- ",TRUE,"Driving Bands",AllData!B527)</f>
        <v>Driving Bands- Light</v>
      </c>
      <c r="G332" s="245" t="str">
        <f>AllData!C527</f>
        <v>Circum - 2 1/2''</v>
      </c>
      <c r="I332" s="245">
        <f>AllData!E527</f>
        <v>0.3</v>
      </c>
      <c r="J332" s="245">
        <f>AllData!F527</f>
        <v>0.33</v>
      </c>
      <c r="K332" s="245">
        <f>ROUND(AllData!G527,2)</f>
        <v>0.3</v>
      </c>
      <c r="L332" s="245">
        <f>ROUND(AllData!H527,2)</f>
        <v>0.26</v>
      </c>
    </row>
    <row r="333" spans="1:13">
      <c r="A333" s="245" t="s">
        <v>2543</v>
      </c>
      <c r="B333" s="245" t="s">
        <v>2159</v>
      </c>
      <c r="C333" s="245" t="str">
        <f t="shared" si="95"/>
        <v>Pulley Blocks &amp; Accessories</v>
      </c>
      <c r="D333" s="246" t="str">
        <f>AllData!A528</f>
        <v>186a</v>
      </c>
      <c r="E333" s="245" t="str">
        <f>_xlfn.TEXTJOIN("- ",TRUE,"Driving Bands",AllData!B528)</f>
        <v>Driving Bands- Light</v>
      </c>
      <c r="G333" s="245" t="str">
        <f>AllData!C528</f>
        <v>Circum - 6''</v>
      </c>
      <c r="I333" s="245">
        <f>AllData!E528</f>
        <v>0.8</v>
      </c>
      <c r="J333" s="245">
        <f>AllData!F528</f>
        <v>0.68</v>
      </c>
      <c r="K333" s="245">
        <f>ROUND(AllData!G528,2)</f>
        <v>0.63</v>
      </c>
      <c r="L333" s="245">
        <f>ROUND(AllData!H528,2)</f>
        <v>0.54</v>
      </c>
    </row>
    <row r="334" spans="1:13">
      <c r="A334" s="245" t="s">
        <v>2544</v>
      </c>
      <c r="B334" s="245" t="s">
        <v>2159</v>
      </c>
      <c r="C334" s="245" t="str">
        <f t="shared" si="95"/>
        <v>Pulley Blocks &amp; Accessories</v>
      </c>
      <c r="D334" s="246" t="str">
        <f>AllData!A529</f>
        <v>186b</v>
      </c>
      <c r="E334" s="245" t="str">
        <f>_xlfn.TEXTJOIN("- ",TRUE,"Driving Bands",AllData!B529)</f>
        <v>Driving Bands- Light</v>
      </c>
      <c r="G334" s="245" t="str">
        <f>AllData!C529</f>
        <v>Circum - 10''</v>
      </c>
      <c r="I334" s="245">
        <f>AllData!E529</f>
        <v>1.35</v>
      </c>
      <c r="J334" s="245">
        <f>AllData!F529</f>
        <v>1.52</v>
      </c>
      <c r="K334" s="245">
        <f>ROUND(AllData!G529,2)</f>
        <v>1.4</v>
      </c>
      <c r="L334" s="245">
        <f>ROUND(AllData!H529,2)</f>
        <v>1.22</v>
      </c>
    </row>
    <row r="335" spans="1:13">
      <c r="A335" s="245" t="s">
        <v>2545</v>
      </c>
      <c r="B335" s="245" t="s">
        <v>2159</v>
      </c>
      <c r="C335" s="245" t="str">
        <f t="shared" si="95"/>
        <v>Pulley Blocks &amp; Accessories</v>
      </c>
      <c r="D335" s="246" t="str">
        <f>AllData!A530</f>
        <v>186c</v>
      </c>
      <c r="E335" s="245" t="str">
        <f>_xlfn.TEXTJOIN("- ",TRUE,"Driving Bands",AllData!B530)</f>
        <v>Driving Bands- Heavy</v>
      </c>
      <c r="G335" s="245" t="str">
        <f>AllData!C530</f>
        <v>Circum - 10''</v>
      </c>
      <c r="I335" s="245">
        <f>AllData!E530</f>
        <v>2.5</v>
      </c>
      <c r="J335" s="245">
        <f>AllData!F530</f>
        <v>2.76</v>
      </c>
      <c r="K335" s="245">
        <f>ROUND(AllData!G530,2)</f>
        <v>2.54</v>
      </c>
      <c r="L335" s="245">
        <f>ROUND(AllData!H530,2)</f>
        <v>2.21</v>
      </c>
    </row>
    <row r="336" spans="1:13">
      <c r="A336" s="245" t="s">
        <v>2546</v>
      </c>
      <c r="B336" s="245" t="s">
        <v>2159</v>
      </c>
      <c r="C336" s="245" t="str">
        <f t="shared" si="95"/>
        <v>Pulley Blocks &amp; Accessories</v>
      </c>
      <c r="D336" s="246" t="str">
        <f>AllData!A531</f>
        <v>186d</v>
      </c>
      <c r="E336" s="245" t="str">
        <f>_xlfn.TEXTJOIN("- ",TRUE,"Driving Bands",AllData!B531)</f>
        <v>Driving Bands- Heavy</v>
      </c>
      <c r="G336" s="245" t="str">
        <f>AllData!C531</f>
        <v>Circum - 15''</v>
      </c>
      <c r="I336" s="245">
        <f>AllData!E531</f>
        <v>4</v>
      </c>
      <c r="J336" s="245">
        <f>AllData!F531</f>
        <v>3.46</v>
      </c>
      <c r="K336" s="245">
        <f>ROUND(AllData!G531,2)</f>
        <v>3.18</v>
      </c>
      <c r="L336" s="245">
        <f>ROUND(AllData!H531,2)</f>
        <v>2.77</v>
      </c>
    </row>
    <row r="337" spans="1:13">
      <c r="A337" s="245" t="s">
        <v>2547</v>
      </c>
      <c r="B337" s="245" t="s">
        <v>2159</v>
      </c>
      <c r="C337" s="245" t="str">
        <f t="shared" si="95"/>
        <v>Pulley Blocks &amp; Accessories</v>
      </c>
      <c r="D337" s="246" t="str">
        <f>AllData!A532</f>
        <v>186e</v>
      </c>
      <c r="E337" s="245" t="str">
        <f>_xlfn.TEXTJOIN("- ",TRUE,"Driving Bands",AllData!B532)</f>
        <v>Driving Bands- Heavy</v>
      </c>
      <c r="G337" s="245" t="str">
        <f>AllData!C532</f>
        <v>Circum - 20''</v>
      </c>
      <c r="I337" s="245">
        <f>AllData!E532</f>
        <v>5</v>
      </c>
      <c r="J337" s="245">
        <f>AllData!F532</f>
        <v>4.1500000000000004</v>
      </c>
      <c r="K337" s="245">
        <f>ROUND(AllData!G532,2)</f>
        <v>3.82</v>
      </c>
      <c r="L337" s="245">
        <f>ROUND(AllData!H532,2)</f>
        <v>3.32</v>
      </c>
    </row>
    <row r="338" spans="1:13">
      <c r="A338" s="245" t="s">
        <v>2548</v>
      </c>
      <c r="B338" s="245" t="s">
        <v>2159</v>
      </c>
      <c r="C338" s="245" t="str">
        <f>$Q$13</f>
        <v>Wheels &amp; Pulleys</v>
      </c>
      <c r="D338" s="246" t="str">
        <f>AllData!A533</f>
        <v>187</v>
      </c>
      <c r="E338" s="245" t="str">
        <f>AllData!B533</f>
        <v>Road Wheel</v>
      </c>
      <c r="G338" s="245" t="str">
        <f>AllData!C533</f>
        <v>Dia - 2 1/2''</v>
      </c>
      <c r="H338" s="245" t="str">
        <f>AllData!D533</f>
        <v>Plastic</v>
      </c>
      <c r="I338" s="245">
        <f>AllData!E533</f>
        <v>16.5</v>
      </c>
      <c r="J338" s="245">
        <f>AllData!F533</f>
        <v>4.95</v>
      </c>
      <c r="K338" s="245">
        <f>ROUND(AllData!G533,2)</f>
        <v>4.55</v>
      </c>
      <c r="L338" s="245">
        <f>ROUND(AllData!H533,2)</f>
        <v>3.96</v>
      </c>
    </row>
    <row r="339" spans="1:13">
      <c r="A339" s="245" t="s">
        <v>2549</v>
      </c>
      <c r="B339" s="245" t="s">
        <v>2159</v>
      </c>
      <c r="C339" s="245" t="str">
        <f>$Q$17</f>
        <v>Circular Parts</v>
      </c>
      <c r="D339" s="246" t="str">
        <f>AllData!A534</f>
        <v>187a</v>
      </c>
      <c r="E339" s="245" t="str">
        <f>AllData!B534</f>
        <v>Conical Disc</v>
      </c>
      <c r="G339" s="245" t="s">
        <v>2565</v>
      </c>
      <c r="I339" s="245">
        <f>AllData!E534</f>
        <v>5.9</v>
      </c>
      <c r="J339" s="245">
        <f>AllData!F534</f>
        <v>1.4</v>
      </c>
      <c r="K339" s="245">
        <f>ROUND(AllData!G534,2)</f>
        <v>1.29</v>
      </c>
      <c r="L339" s="245">
        <f>ROUND(AllData!H534,2)</f>
        <v>1.1200000000000001</v>
      </c>
    </row>
    <row r="340" spans="1:13">
      <c r="A340" s="245" t="s">
        <v>2550</v>
      </c>
      <c r="B340" s="245" t="s">
        <v>2159</v>
      </c>
      <c r="C340" s="245" t="str">
        <f>$Q$13</f>
        <v>Wheels &amp; Pulleys</v>
      </c>
      <c r="D340" s="246" t="str">
        <f>AllData!A535</f>
        <v>187b</v>
      </c>
      <c r="E340" s="245" t="str">
        <f>AllData!B535</f>
        <v>Road Wheel</v>
      </c>
      <c r="G340" s="245" t="str">
        <f>AllData!C535</f>
        <v>Dia - 4 1/2''</v>
      </c>
      <c r="H340" s="245" t="str">
        <f>AllData!D535</f>
        <v>Plastic</v>
      </c>
      <c r="I340" s="245">
        <f>AllData!E535</f>
        <v>68</v>
      </c>
      <c r="J340" s="245">
        <f>AllData!F535</f>
        <v>18.87</v>
      </c>
      <c r="K340" s="245">
        <f>ROUND(AllData!G535,2)</f>
        <v>17.36</v>
      </c>
      <c r="L340" s="245">
        <f>ROUND(AllData!H535,2)</f>
        <v>15.1</v>
      </c>
    </row>
    <row r="341" spans="1:13">
      <c r="A341" s="245" t="s">
        <v>2551</v>
      </c>
      <c r="B341" s="245" t="s">
        <v>2159</v>
      </c>
      <c r="C341" s="245" t="str">
        <f t="shared" ref="C341:C352" si="96">$Q$9</f>
        <v>Flexible Plates</v>
      </c>
      <c r="D341" s="246" t="str">
        <f>AllData!A539</f>
        <v>188</v>
      </c>
      <c r="E341" s="245" t="str">
        <f>AllData!B539</f>
        <v>Flexible Plate</v>
      </c>
      <c r="G341" s="245" t="str">
        <f>AllData!C539</f>
        <v>Size - 1 1/2" x 2 1/2"</v>
      </c>
      <c r="H341" s="245" t="str">
        <f>AllData!D539</f>
        <v>3H x 5H</v>
      </c>
      <c r="I341" s="245">
        <f>AllData!E539</f>
        <v>4.3</v>
      </c>
      <c r="J341" s="245">
        <f>AllData!F539</f>
        <v>1.01</v>
      </c>
      <c r="K341" s="245">
        <f>ROUND(AllData!G539,2)</f>
        <v>0.93</v>
      </c>
      <c r="L341" s="245">
        <f>ROUND(AllData!H539,2)</f>
        <v>0.81</v>
      </c>
      <c r="M341" s="245" t="str">
        <f t="shared" ref="M341:M346" si="97">_xlfn.TEXTJOIN(" , ",TRUE,$Q$47,$Q$48,$Q$49)</f>
        <v>Red , UK Yellow , Fr Yellow</v>
      </c>
    </row>
    <row r="342" spans="1:13">
      <c r="A342" s="245" t="s">
        <v>2552</v>
      </c>
      <c r="B342" s="245" t="s">
        <v>2159</v>
      </c>
      <c r="C342" s="245" t="str">
        <f t="shared" si="96"/>
        <v>Flexible Plates</v>
      </c>
      <c r="D342" s="246" t="str">
        <f>AllData!A540</f>
        <v>190</v>
      </c>
      <c r="E342" s="245" t="str">
        <f>AllData!B540</f>
        <v>Flexible Plate</v>
      </c>
      <c r="G342" s="245" t="str">
        <f>AllData!C540</f>
        <v>Size - 2 1/2" x 2 1/2"</v>
      </c>
      <c r="H342" s="245" t="str">
        <f>AllData!D540</f>
        <v>5H x 5H</v>
      </c>
      <c r="I342" s="245">
        <f>AllData!E540</f>
        <v>6.9</v>
      </c>
      <c r="J342" s="245">
        <f>AllData!F540</f>
        <v>1.17</v>
      </c>
      <c r="K342" s="245">
        <f>ROUND(AllData!G540,2)</f>
        <v>1.08</v>
      </c>
      <c r="L342" s="245">
        <f>ROUND(AllData!H540,2)</f>
        <v>0.94</v>
      </c>
      <c r="M342" s="245" t="str">
        <f t="shared" si="97"/>
        <v>Red , UK Yellow , Fr Yellow</v>
      </c>
    </row>
    <row r="343" spans="1:13">
      <c r="A343" s="245" t="s">
        <v>2553</v>
      </c>
      <c r="B343" s="245" t="s">
        <v>2159</v>
      </c>
      <c r="C343" s="245" t="str">
        <f t="shared" si="96"/>
        <v>Flexible Plates</v>
      </c>
      <c r="D343" s="246" t="str">
        <f>AllData!A541</f>
        <v>190a</v>
      </c>
      <c r="E343" s="245" t="str">
        <f>AllData!B541</f>
        <v>Flexible Plate</v>
      </c>
      <c r="G343" s="245" t="str">
        <f>AllData!C541</f>
        <v>Size - 2 1/2" x 3 1/2"</v>
      </c>
      <c r="H343" s="245" t="str">
        <f>AllData!D541</f>
        <v>5H x 7H</v>
      </c>
      <c r="I343" s="245">
        <f>AllData!E541</f>
        <v>9.6999999999999993</v>
      </c>
      <c r="J343" s="245">
        <f>AllData!F541</f>
        <v>2.0299999999999998</v>
      </c>
      <c r="K343" s="245">
        <f>ROUND(AllData!G541,2)</f>
        <v>1.87</v>
      </c>
      <c r="L343" s="245">
        <f>ROUND(AllData!H541,2)</f>
        <v>1.62</v>
      </c>
      <c r="M343" s="245" t="str">
        <f t="shared" si="97"/>
        <v>Red , UK Yellow , Fr Yellow</v>
      </c>
    </row>
    <row r="344" spans="1:13">
      <c r="A344" s="245" t="s">
        <v>2554</v>
      </c>
      <c r="B344" s="245" t="s">
        <v>2159</v>
      </c>
      <c r="C344" s="245" t="str">
        <f t="shared" si="96"/>
        <v>Flexible Plates</v>
      </c>
      <c r="D344" s="246" t="str">
        <f>AllData!A542</f>
        <v>191</v>
      </c>
      <c r="E344" s="245" t="str">
        <f>AllData!B542</f>
        <v>Flexible Plate</v>
      </c>
      <c r="G344" s="245" t="str">
        <f>AllData!C542</f>
        <v>Size - 2 1/2" x 4 1/2"</v>
      </c>
      <c r="H344" s="245" t="str">
        <f>AllData!D542</f>
        <v>5H x 9H</v>
      </c>
      <c r="I344" s="245">
        <f>AllData!E542</f>
        <v>12.3</v>
      </c>
      <c r="J344" s="245">
        <f>AllData!F542</f>
        <v>2.46</v>
      </c>
      <c r="K344" s="245">
        <f>ROUND(AllData!G542,2)</f>
        <v>2.2599999999999998</v>
      </c>
      <c r="L344" s="245">
        <f>ROUND(AllData!H542,2)</f>
        <v>1.97</v>
      </c>
      <c r="M344" s="245" t="str">
        <f t="shared" si="97"/>
        <v>Red , UK Yellow , Fr Yellow</v>
      </c>
    </row>
    <row r="345" spans="1:13">
      <c r="A345" s="245" t="s">
        <v>2555</v>
      </c>
      <c r="B345" s="245" t="s">
        <v>2159</v>
      </c>
      <c r="C345" s="245" t="str">
        <f t="shared" si="96"/>
        <v>Flexible Plates</v>
      </c>
      <c r="D345" s="246" t="str">
        <f>AllData!A543</f>
        <v>189</v>
      </c>
      <c r="E345" s="245" t="str">
        <f>AllData!B543</f>
        <v>Flexible Plate</v>
      </c>
      <c r="G345" s="245" t="str">
        <f>AllData!C543</f>
        <v>Size - 1 1/2" x 5 1/2"</v>
      </c>
      <c r="H345" s="245" t="str">
        <f>AllData!D543</f>
        <v>3H x 11H</v>
      </c>
      <c r="I345" s="245">
        <f>AllData!E543</f>
        <v>9.6999999999999993</v>
      </c>
      <c r="J345" s="245">
        <f>AllData!F543</f>
        <v>2.0299999999999998</v>
      </c>
      <c r="K345" s="245">
        <f>ROUND(AllData!G543,2)</f>
        <v>1.87</v>
      </c>
      <c r="L345" s="245">
        <f>ROUND(AllData!H543,2)</f>
        <v>1.62</v>
      </c>
      <c r="M345" s="245" t="str">
        <f t="shared" si="97"/>
        <v>Red , UK Yellow , Fr Yellow</v>
      </c>
    </row>
    <row r="346" spans="1:13">
      <c r="A346" s="245" t="s">
        <v>2556</v>
      </c>
      <c r="B346" s="245" t="s">
        <v>2159</v>
      </c>
      <c r="C346" s="245" t="str">
        <f t="shared" si="96"/>
        <v>Flexible Plates</v>
      </c>
      <c r="D346" s="246" t="str">
        <f>AllData!A544</f>
        <v>192</v>
      </c>
      <c r="E346" s="245" t="str">
        <f>AllData!B544</f>
        <v>Flexible Plate</v>
      </c>
      <c r="G346" s="245" t="str">
        <f>AllData!C544</f>
        <v>Size - 2 1/2" x 5 1/2"</v>
      </c>
      <c r="H346" s="245" t="str">
        <f>AllData!D544</f>
        <v>5H x 11H</v>
      </c>
      <c r="I346" s="245">
        <f>AllData!E544</f>
        <v>16.5</v>
      </c>
      <c r="J346" s="245">
        <f>AllData!F544</f>
        <v>2.78</v>
      </c>
      <c r="K346" s="245">
        <f>ROUND(AllData!G544,2)</f>
        <v>2.56</v>
      </c>
      <c r="L346" s="245">
        <f>ROUND(AllData!H544,2)</f>
        <v>2.2200000000000002</v>
      </c>
      <c r="M346" s="245" t="str">
        <f t="shared" si="97"/>
        <v>Red , UK Yellow , Fr Yellow</v>
      </c>
    </row>
    <row r="347" spans="1:13">
      <c r="A347" s="245" t="s">
        <v>2557</v>
      </c>
      <c r="B347" s="245" t="s">
        <v>2159</v>
      </c>
      <c r="C347" s="245" t="str">
        <f t="shared" si="96"/>
        <v>Flexible Plates</v>
      </c>
      <c r="D347" s="246" t="str">
        <f>AllData!A548</f>
        <v>193</v>
      </c>
      <c r="E347" s="245" t="str">
        <f>_xlfn.TEXTJOIN(" - ",TRUE,"Transparent",AllData!B548)</f>
        <v>Transparent - Flexible Plate</v>
      </c>
      <c r="G347" s="245" t="str">
        <f>AllData!C548</f>
        <v>Size - 1 1/2" x 2 1/2"</v>
      </c>
      <c r="H347" s="245" t="str">
        <f>AllData!D548</f>
        <v>3H x 5H</v>
      </c>
      <c r="I347" s="245">
        <f>AllData!E548</f>
        <v>1.5</v>
      </c>
      <c r="J347" s="245">
        <f>AllData!F548</f>
        <v>0.65</v>
      </c>
      <c r="K347" s="245">
        <f>ROUND(AllData!G548,2)</f>
        <v>0.6</v>
      </c>
      <c r="L347" s="245">
        <f>ROUND(AllData!H548,2)</f>
        <v>0.52</v>
      </c>
    </row>
    <row r="348" spans="1:13">
      <c r="A348" s="245" t="s">
        <v>2558</v>
      </c>
      <c r="B348" s="245" t="s">
        <v>2159</v>
      </c>
      <c r="C348" s="245" t="str">
        <f t="shared" si="96"/>
        <v>Flexible Plates</v>
      </c>
      <c r="D348" s="246" t="str">
        <f>AllData!A549</f>
        <v>193a</v>
      </c>
      <c r="E348" s="245" t="str">
        <f>_xlfn.TEXTJOIN(" - ",TRUE,"Transparent",AllData!B549)</f>
        <v>Transparent - Flexible Plate</v>
      </c>
      <c r="G348" s="245" t="str">
        <f>AllData!C549</f>
        <v>Size - 2 1/2" x 2 1/2"</v>
      </c>
      <c r="H348" s="245" t="str">
        <f>AllData!D549</f>
        <v>5H x 5H</v>
      </c>
      <c r="I348" s="245">
        <f>AllData!E549</f>
        <v>2.7</v>
      </c>
      <c r="J348" s="245">
        <f>AllData!F549</f>
        <v>0.86</v>
      </c>
      <c r="K348" s="245">
        <f>ROUND(AllData!G549,2)</f>
        <v>0.79</v>
      </c>
      <c r="L348" s="245">
        <f>ROUND(AllData!H549,2)</f>
        <v>0.69</v>
      </c>
    </row>
    <row r="349" spans="1:13">
      <c r="A349" s="245" t="s">
        <v>2566</v>
      </c>
      <c r="B349" s="245" t="s">
        <v>2159</v>
      </c>
      <c r="C349" s="245" t="str">
        <f t="shared" si="96"/>
        <v>Flexible Plates</v>
      </c>
      <c r="D349" s="246" t="str">
        <f>AllData!A550</f>
        <v>193b</v>
      </c>
      <c r="E349" s="245" t="str">
        <f>_xlfn.TEXTJOIN(" - ",TRUE,"Transparent",AllData!B550)</f>
        <v>Transparent - Flexible Plate</v>
      </c>
      <c r="G349" s="245" t="str">
        <f>AllData!C550</f>
        <v>Size - 2 1/2" x 3 1/2"</v>
      </c>
      <c r="H349" s="245" t="str">
        <f>AllData!D550</f>
        <v>5H x 7H</v>
      </c>
      <c r="I349" s="245">
        <f>AllData!E550</f>
        <v>3.9</v>
      </c>
      <c r="J349" s="245">
        <f>AllData!F550</f>
        <v>1.25</v>
      </c>
      <c r="K349" s="245">
        <f>ROUND(AllData!G550,2)</f>
        <v>1.1499999999999999</v>
      </c>
      <c r="L349" s="245">
        <f>ROUND(AllData!H550,2)</f>
        <v>1</v>
      </c>
    </row>
    <row r="350" spans="1:13">
      <c r="A350" s="245" t="s">
        <v>2567</v>
      </c>
      <c r="B350" s="245" t="s">
        <v>2159</v>
      </c>
      <c r="C350" s="245" t="str">
        <f t="shared" si="96"/>
        <v>Flexible Plates</v>
      </c>
      <c r="D350" s="246" t="str">
        <f>AllData!A551</f>
        <v>193c</v>
      </c>
      <c r="E350" s="245" t="str">
        <f>_xlfn.TEXTJOIN(" - ",TRUE,"Transparent",AllData!B551)</f>
        <v>Transparent - Flexible Plate</v>
      </c>
      <c r="G350" s="245" t="str">
        <f>AllData!C551</f>
        <v>Size - 2 1/2" x 4 1/2"</v>
      </c>
      <c r="H350" s="245" t="str">
        <f>AllData!D551</f>
        <v>5H x 9H</v>
      </c>
      <c r="I350" s="245">
        <f>AllData!E551</f>
        <v>5.35</v>
      </c>
      <c r="J350" s="245">
        <f>AllData!F551</f>
        <v>1.38</v>
      </c>
      <c r="K350" s="245">
        <f>ROUND(AllData!G551,2)</f>
        <v>1.27</v>
      </c>
      <c r="L350" s="245">
        <f>ROUND(AllData!H551,2)</f>
        <v>1.1000000000000001</v>
      </c>
    </row>
    <row r="351" spans="1:13">
      <c r="A351" s="245" t="s">
        <v>2568</v>
      </c>
      <c r="B351" s="245" t="s">
        <v>2159</v>
      </c>
      <c r="C351" s="245" t="str">
        <f t="shared" si="96"/>
        <v>Flexible Plates</v>
      </c>
      <c r="D351" s="246" t="str">
        <f>AllData!A552</f>
        <v>193d</v>
      </c>
      <c r="E351" s="245" t="str">
        <f>_xlfn.TEXTJOIN(" - ",TRUE,"Transparent",AllData!B552)</f>
        <v>Transparent - Flexible Plate</v>
      </c>
      <c r="G351" s="245" t="str">
        <f>AllData!C552</f>
        <v>Size - 1 1/2" x 5 1/2"</v>
      </c>
      <c r="H351" s="245" t="str">
        <f>AllData!D552</f>
        <v>3H x 11H</v>
      </c>
      <c r="I351" s="245">
        <f>AllData!E552</f>
        <v>3.8</v>
      </c>
      <c r="J351" s="245">
        <f>AllData!F552</f>
        <v>1.1100000000000001</v>
      </c>
      <c r="K351" s="245">
        <f>ROUND(AllData!G552,2)</f>
        <v>1.02</v>
      </c>
      <c r="L351" s="245">
        <f>ROUND(AllData!H552,2)</f>
        <v>0.89</v>
      </c>
    </row>
    <row r="352" spans="1:13">
      <c r="A352" s="245" t="s">
        <v>2569</v>
      </c>
      <c r="B352" s="245" t="s">
        <v>2159</v>
      </c>
      <c r="C352" s="245" t="str">
        <f t="shared" si="96"/>
        <v>Flexible Plates</v>
      </c>
      <c r="D352" s="246" t="str">
        <f>AllData!A553</f>
        <v>193e</v>
      </c>
      <c r="E352" s="245" t="str">
        <f>_xlfn.TEXTJOIN(" - ",TRUE,"Transparent",AllData!B553)</f>
        <v>Transparent - Flexible Plate</v>
      </c>
      <c r="G352" s="245" t="str">
        <f>AllData!C553</f>
        <v>Size - 2 1/2" x 5 1/2"</v>
      </c>
      <c r="H352" s="245" t="str">
        <f>AllData!D553</f>
        <v>5H x 11H</v>
      </c>
      <c r="I352" s="245">
        <f>AllData!E553</f>
        <v>6.45</v>
      </c>
      <c r="J352" s="245">
        <f>AllData!F553</f>
        <v>1.5</v>
      </c>
      <c r="K352" s="245">
        <f>ROUND(AllData!G553,2)</f>
        <v>1.38</v>
      </c>
      <c r="L352" s="245">
        <f>ROUND(AllData!H553,2)</f>
        <v>1.2</v>
      </c>
    </row>
    <row r="353" spans="1:13">
      <c r="A353" s="245" t="s">
        <v>2570</v>
      </c>
      <c r="B353" s="245" t="s">
        <v>2159</v>
      </c>
      <c r="C353" s="245" t="str">
        <f>$Q$5</f>
        <v>Strips &amp; Perforated Components</v>
      </c>
      <c r="D353" s="246" t="str">
        <f>AllData!A557</f>
        <v>195</v>
      </c>
      <c r="E353" s="245" t="str">
        <f>AllData!B557</f>
        <v>Strip Plate</v>
      </c>
      <c r="G353" s="245" t="str">
        <f>AllData!C557</f>
        <v>Size - 2 1/2" x 7 1/2"</v>
      </c>
      <c r="H353" s="245" t="str">
        <f>AllData!D557</f>
        <v>5H x 15H</v>
      </c>
      <c r="I353" s="245">
        <f>AllData!E557</f>
        <v>40</v>
      </c>
      <c r="J353" s="245">
        <f>AllData!F557</f>
        <v>7.03</v>
      </c>
      <c r="K353" s="245">
        <f>ROUND(AllData!G557,2)</f>
        <v>6.47</v>
      </c>
      <c r="L353" s="245">
        <f>ROUND(AllData!H557,2)</f>
        <v>5.62</v>
      </c>
      <c r="M353" s="245" t="str">
        <f t="shared" ref="M353:M358" si="98">_xlfn.TEXTJOIN(" , ",TRUE,$Q$47,$Q$48,$Q$49)</f>
        <v>Red , UK Yellow , Fr Yellow</v>
      </c>
    </row>
    <row r="354" spans="1:13">
      <c r="A354" s="245" t="s">
        <v>2571</v>
      </c>
      <c r="B354" s="245" t="s">
        <v>2159</v>
      </c>
      <c r="C354" s="245" t="str">
        <f>$Q$5</f>
        <v>Strips &amp; Perforated Components</v>
      </c>
      <c r="D354" s="246" t="str">
        <f>AllData!A558</f>
        <v>196</v>
      </c>
      <c r="E354" s="245" t="str">
        <f>AllData!B558</f>
        <v>Strip Plate</v>
      </c>
      <c r="G354" s="245" t="str">
        <f>AllData!C558</f>
        <v>Size - 2 1/2" x 9 1/2"</v>
      </c>
      <c r="H354" s="245" t="str">
        <f>AllData!D558</f>
        <v>5H x 19H</v>
      </c>
      <c r="I354" s="245">
        <f>AllData!E558</f>
        <v>47</v>
      </c>
      <c r="J354" s="245">
        <f>AllData!F558</f>
        <v>7.73</v>
      </c>
      <c r="K354" s="245">
        <f>ROUND(AllData!G558,2)</f>
        <v>7.11</v>
      </c>
      <c r="L354" s="245">
        <f>ROUND(AllData!H558,2)</f>
        <v>6.18</v>
      </c>
      <c r="M354" s="245" t="str">
        <f t="shared" si="98"/>
        <v>Red , UK Yellow , Fr Yellow</v>
      </c>
    </row>
    <row r="355" spans="1:13">
      <c r="A355" s="245" t="s">
        <v>2572</v>
      </c>
      <c r="B355" s="245" t="s">
        <v>2159</v>
      </c>
      <c r="C355" s="245" t="str">
        <f>$Q$5</f>
        <v>Strips &amp; Perforated Components</v>
      </c>
      <c r="D355" s="246" t="str">
        <f>AllData!A559</f>
        <v>197</v>
      </c>
      <c r="E355" s="245" t="str">
        <f>AllData!B559</f>
        <v>Strip Plate</v>
      </c>
      <c r="G355" s="245" t="str">
        <f>AllData!C559</f>
        <v>Size - 2 1/2" x 12 1/2"</v>
      </c>
      <c r="H355" s="245" t="str">
        <f>AllData!D559</f>
        <v>5H x 25H</v>
      </c>
      <c r="I355" s="245">
        <f>AllData!E559</f>
        <v>54.4</v>
      </c>
      <c r="J355" s="245">
        <f>AllData!F559</f>
        <v>9.35</v>
      </c>
      <c r="K355" s="245">
        <f>ROUND(AllData!G559,2)</f>
        <v>8.6</v>
      </c>
      <c r="L355" s="245">
        <f>ROUND(AllData!H559,2)</f>
        <v>7.48</v>
      </c>
      <c r="M355" s="245" t="str">
        <f t="shared" si="98"/>
        <v>Red , UK Yellow , Fr Yellow</v>
      </c>
    </row>
    <row r="356" spans="1:13">
      <c r="A356" s="245" t="s">
        <v>2573</v>
      </c>
      <c r="B356" s="245" t="s">
        <v>2159</v>
      </c>
      <c r="C356" s="245" t="str">
        <f>$Q$8</f>
        <v>Flat Plates</v>
      </c>
      <c r="D356" s="246" t="str">
        <f>AllData!A561</f>
        <v>198</v>
      </c>
      <c r="E356" s="245" t="str">
        <f>AllData!B561</f>
        <v>Hinged Flat Plate</v>
      </c>
      <c r="G356" s="245" t="str">
        <f>AllData!C561</f>
        <v>Size - 4 1/2'' x 2 1/2''</v>
      </c>
      <c r="H356" s="245" t="str">
        <f>AllData!D561</f>
        <v>9H x 5H</v>
      </c>
      <c r="I356" s="245">
        <f>AllData!E561</f>
        <v>95</v>
      </c>
      <c r="J356" s="245">
        <f>AllData!F561</f>
        <v>11.22</v>
      </c>
      <c r="K356" s="245">
        <f>ROUND(AllData!G561,2)</f>
        <v>10.32</v>
      </c>
      <c r="L356" s="245">
        <f>ROUND(AllData!H561,2)</f>
        <v>8.98</v>
      </c>
      <c r="M356" s="245" t="str">
        <f t="shared" si="98"/>
        <v>Red , UK Yellow , Fr Yellow</v>
      </c>
    </row>
    <row r="357" spans="1:13">
      <c r="A357" s="245" t="s">
        <v>2574</v>
      </c>
      <c r="B357" s="245" t="s">
        <v>2159</v>
      </c>
      <c r="C357" s="245" t="str">
        <f>$Q$9</f>
        <v>Flexible Plates</v>
      </c>
      <c r="D357" s="246" t="str">
        <f>AllData!A562</f>
        <v>199</v>
      </c>
      <c r="E357" s="245" t="str">
        <f>AllData!B562</f>
        <v>Curved Plate U-Section</v>
      </c>
      <c r="G357" s="245" t="str">
        <f>AllData!C562</f>
        <v>Size - 1 1/2'' x 2 1/2''</v>
      </c>
      <c r="H357" s="245" t="str">
        <f>AllData!D562</f>
        <v>5H x 5H</v>
      </c>
      <c r="I357" s="245">
        <f>AllData!E562</f>
        <v>6.9</v>
      </c>
      <c r="J357" s="245">
        <f>AllData!F562</f>
        <v>1.35</v>
      </c>
      <c r="K357" s="245">
        <f>ROUND(AllData!G562,2)</f>
        <v>1.24</v>
      </c>
      <c r="L357" s="245">
        <f>ROUND(AllData!H562,2)</f>
        <v>1.08</v>
      </c>
      <c r="M357" s="245" t="str">
        <f t="shared" si="98"/>
        <v>Red , UK Yellow , Fr Yellow</v>
      </c>
    </row>
    <row r="358" spans="1:13">
      <c r="A358" s="245" t="s">
        <v>2575</v>
      </c>
      <c r="B358" s="245" t="s">
        <v>2159</v>
      </c>
      <c r="C358" s="245" t="str">
        <f>$Q$9</f>
        <v>Flexible Plates</v>
      </c>
      <c r="D358" s="246" t="str">
        <f>AllData!A563</f>
        <v>200</v>
      </c>
      <c r="E358" s="245" t="str">
        <f>AllData!B563</f>
        <v>Curved Plate V-Section</v>
      </c>
      <c r="G358" s="245" t="str">
        <f>AllData!C563</f>
        <v>Size - 2 1/2'' x 2 1/2''</v>
      </c>
      <c r="H358" s="245" t="str">
        <f>AllData!D563</f>
        <v>5H x 5H</v>
      </c>
      <c r="I358" s="245">
        <f>AllData!E563</f>
        <v>7</v>
      </c>
      <c r="J358" s="245">
        <f>AllData!F563</f>
        <v>1.35</v>
      </c>
      <c r="K358" s="245">
        <f>ROUND(AllData!G563,2)</f>
        <v>1.24</v>
      </c>
      <c r="L358" s="245">
        <f>ROUND(AllData!H563,2)</f>
        <v>1.08</v>
      </c>
      <c r="M358" s="245" t="str">
        <f t="shared" si="98"/>
        <v>Red , UK Yellow , Fr Yellow</v>
      </c>
    </row>
    <row r="359" spans="1:13">
      <c r="A359" s="245" t="s">
        <v>2576</v>
      </c>
      <c r="B359" s="245" t="s">
        <v>2159</v>
      </c>
      <c r="C359" s="245" t="str">
        <f>$Q$9</f>
        <v>Flexible Plates</v>
      </c>
      <c r="D359" s="246" t="str">
        <f>AllData!A564</f>
        <v>201</v>
      </c>
      <c r="E359" s="245" t="str">
        <f>AllData!B564</f>
        <v>Flexible Gusset Plate</v>
      </c>
      <c r="G359" s="245" t="str">
        <f>AllData!C564</f>
        <v>Size - 2 1/2'' x 2 1/2''</v>
      </c>
      <c r="H359" s="245" t="str">
        <f>AllData!D564</f>
        <v>5H x 5H</v>
      </c>
      <c r="I359" s="245">
        <f>AllData!E564</f>
        <v>3.5</v>
      </c>
      <c r="J359" s="245">
        <f>AllData!F564</f>
        <v>2.2799999999999998</v>
      </c>
      <c r="K359" s="245">
        <f>ROUND(AllData!G564,2)</f>
        <v>2.1</v>
      </c>
      <c r="L359" s="245">
        <f>ROUND(AllData!H564,2)</f>
        <v>1.82</v>
      </c>
      <c r="M359" s="245" t="str">
        <f t="shared" ref="M359" si="99">_xlfn.TEXTJOIN(" , ",TRUE,$Q$47,$Q$48,$Q$49)</f>
        <v>Red , UK Yellow , Fr Yellow</v>
      </c>
    </row>
    <row r="360" spans="1:13">
      <c r="A360" s="245" t="s">
        <v>2577</v>
      </c>
      <c r="B360" s="245" t="s">
        <v>2159</v>
      </c>
      <c r="C360" s="245" t="str">
        <f>$Q$12</f>
        <v>Gears &amp; Pinions</v>
      </c>
      <c r="D360" s="246" t="str">
        <f>AllData!A568</f>
        <v>211a</v>
      </c>
      <c r="E360" s="245" t="str">
        <f>AllData!B568</f>
        <v>Helical Gear - RH</v>
      </c>
      <c r="G360" s="245">
        <f>AllData!C568</f>
        <v>14</v>
      </c>
      <c r="I360" s="245">
        <f>AllData!E568</f>
        <v>10.199999999999999</v>
      </c>
      <c r="J360" s="245">
        <f>AllData!F568</f>
        <v>9.1</v>
      </c>
      <c r="K360" s="245">
        <f>ROUND(AllData!G568,2)</f>
        <v>8.3699999999999992</v>
      </c>
      <c r="L360" s="245">
        <f>ROUND(AllData!H568,2)</f>
        <v>7.28</v>
      </c>
      <c r="M360" s="245" t="str">
        <f t="shared" ref="M360:M361" si="100">$Q$55</f>
        <v>Brass</v>
      </c>
    </row>
    <row r="361" spans="1:13">
      <c r="A361" s="245" t="s">
        <v>2578</v>
      </c>
      <c r="B361" s="245" t="s">
        <v>2159</v>
      </c>
      <c r="C361" s="245" t="str">
        <f>$Q$12</f>
        <v>Gears &amp; Pinions</v>
      </c>
      <c r="D361" s="246" t="str">
        <f>AllData!A569</f>
        <v>211b</v>
      </c>
      <c r="E361" s="245" t="str">
        <f>AllData!B569</f>
        <v>Helical Gear - RH</v>
      </c>
      <c r="G361" s="245">
        <f>AllData!C569</f>
        <v>35</v>
      </c>
      <c r="H361" s="245" t="str">
        <f>AllData!D569</f>
        <v>6H</v>
      </c>
      <c r="I361" s="245">
        <f>AllData!E569</f>
        <v>29.6</v>
      </c>
      <c r="J361" s="245">
        <f>AllData!F569</f>
        <v>23.23</v>
      </c>
      <c r="K361" s="245">
        <f>ROUND(AllData!G569,2)</f>
        <v>21.37</v>
      </c>
      <c r="L361" s="245">
        <f>ROUND(AllData!H569,2)</f>
        <v>18.579999999999998</v>
      </c>
      <c r="M361" s="245" t="str">
        <f t="shared" si="100"/>
        <v>Brass</v>
      </c>
    </row>
    <row r="362" spans="1:13">
      <c r="A362" s="245" t="s">
        <v>2579</v>
      </c>
      <c r="B362" s="245" t="s">
        <v>2159</v>
      </c>
      <c r="C362" s="245" t="str">
        <f>$Q$25</f>
        <v>Miscellaneous</v>
      </c>
      <c r="D362" s="246" t="str">
        <f>AllData!A571</f>
        <v>212</v>
      </c>
      <c r="E362" s="245" t="str">
        <f>AllData!B571</f>
        <v>Rod &amp; Strip Connector</v>
      </c>
      <c r="I362" s="245">
        <f>AllData!E571</f>
        <v>1.4</v>
      </c>
      <c r="J362" s="245">
        <f>AllData!F571</f>
        <v>0.67</v>
      </c>
      <c r="K362" s="245">
        <f>ROUND(AllData!G571,2)</f>
        <v>0.62</v>
      </c>
      <c r="L362" s="245">
        <f>ROUND(AllData!H571,2)</f>
        <v>0.54</v>
      </c>
      <c r="M362" s="245" t="str">
        <f>$Q$46</f>
        <v>Stainless Steel</v>
      </c>
    </row>
    <row r="363" spans="1:13">
      <c r="A363" s="245" t="s">
        <v>2580</v>
      </c>
      <c r="B363" s="245" t="s">
        <v>2159</v>
      </c>
      <c r="C363" s="245" t="str">
        <f>$Q$25</f>
        <v>Miscellaneous</v>
      </c>
      <c r="D363" s="246" t="str">
        <f>AllData!A572</f>
        <v>212a</v>
      </c>
      <c r="E363" s="245" t="str">
        <f>AllData!B572</f>
        <v>Rod &amp; Strip Connector</v>
      </c>
      <c r="G363" s="245" t="str">
        <f>AllData!C572</f>
        <v>Right-angle</v>
      </c>
      <c r="I363" s="245">
        <f>AllData!E572</f>
        <v>2.15</v>
      </c>
      <c r="J363" s="245">
        <f>AllData!F572</f>
        <v>0.81</v>
      </c>
      <c r="K363" s="245">
        <f>ROUND(AllData!G572,2)</f>
        <v>0.75</v>
      </c>
      <c r="L363" s="245">
        <f>ROUND(AllData!H572,2)</f>
        <v>0.65</v>
      </c>
      <c r="M363" s="245" t="str">
        <f>$Q$46</f>
        <v>Stainless Steel</v>
      </c>
    </row>
    <row r="364" spans="1:13">
      <c r="A364" s="245" t="s">
        <v>2581</v>
      </c>
      <c r="B364" s="245" t="s">
        <v>2159</v>
      </c>
      <c r="C364" s="245" t="str">
        <f>$Q$25</f>
        <v>Miscellaneous</v>
      </c>
      <c r="D364" s="246" t="str">
        <f>AllData!A573</f>
        <v>213</v>
      </c>
      <c r="E364" s="245" t="str">
        <f>AllData!B573</f>
        <v>Rod Connector</v>
      </c>
      <c r="I364" s="245">
        <f>AllData!E573</f>
        <v>0.7</v>
      </c>
      <c r="J364" s="245">
        <f>AllData!F573</f>
        <v>0.55000000000000004</v>
      </c>
      <c r="K364" s="245">
        <f>ROUND(AllData!G573,2)</f>
        <v>0.51</v>
      </c>
      <c r="L364" s="245">
        <f>ROUND(AllData!H573,2)</f>
        <v>0.44</v>
      </c>
      <c r="M364" s="245" t="str">
        <f>$Q$46</f>
        <v>Stainless Steel</v>
      </c>
    </row>
    <row r="365" spans="1:13">
      <c r="A365" s="245" t="s">
        <v>2582</v>
      </c>
      <c r="B365" s="245" t="s">
        <v>2159</v>
      </c>
      <c r="C365" s="245" t="str">
        <f>$Q$17</f>
        <v>Circular Parts</v>
      </c>
      <c r="D365" s="246" t="str">
        <f>AllData!A575</f>
        <v>214</v>
      </c>
      <c r="E365" s="245" t="str">
        <f>AllData!B575</f>
        <v>Semi-circular Plate</v>
      </c>
      <c r="G365" s="245" t="s">
        <v>2598</v>
      </c>
      <c r="I365" s="245">
        <f>AllData!E575</f>
        <v>13.8</v>
      </c>
      <c r="J365" s="245">
        <f>AllData!F575</f>
        <v>1.17</v>
      </c>
      <c r="K365" s="245">
        <f>ROUND(AllData!G575,2)</f>
        <v>1.08</v>
      </c>
      <c r="L365" s="245">
        <f>ROUND(AllData!H575,2)</f>
        <v>0.94</v>
      </c>
      <c r="M365" s="245" t="str">
        <f t="shared" ref="M365" si="101">_xlfn.TEXTJOIN(" , ",TRUE,$Q$47,$Q$48,$Q$49)</f>
        <v>Red , UK Yellow , Fr Yellow</v>
      </c>
    </row>
    <row r="366" spans="1:13">
      <c r="A366" s="245" t="s">
        <v>2583</v>
      </c>
      <c r="B366" s="245" t="s">
        <v>2159</v>
      </c>
      <c r="C366" s="245" t="str">
        <f>$Q$17</f>
        <v>Circular Parts</v>
      </c>
      <c r="D366" s="246" t="str">
        <f>AllData!A577</f>
        <v>215</v>
      </c>
      <c r="E366" s="245" t="str">
        <f>AllData!B577</f>
        <v>Formed Slotted Strip</v>
      </c>
      <c r="I366" s="245">
        <f>AllData!E577</f>
        <v>5.7</v>
      </c>
      <c r="J366" s="245">
        <f>AllData!F577</f>
        <v>1.37</v>
      </c>
      <c r="K366" s="245">
        <f>ROUND(AllData!G577,2)</f>
        <v>1.26</v>
      </c>
      <c r="L366" s="245">
        <f>ROUND(AllData!H577,2)</f>
        <v>1.1000000000000001</v>
      </c>
      <c r="M366" s="245" t="str">
        <f>_xlfn.TEXTJOIN(" , ",TRUE,$Q$42,$Q$43,$Q$44,$Q$45)</f>
        <v>Nickel plate , Green , Blue , Zinc plate</v>
      </c>
    </row>
    <row r="367" spans="1:13">
      <c r="A367" s="245" t="s">
        <v>2584</v>
      </c>
      <c r="B367" s="245" t="s">
        <v>2159</v>
      </c>
      <c r="C367" s="245" t="str">
        <f>$Q$17</f>
        <v>Circular Parts</v>
      </c>
      <c r="D367" s="246" t="str">
        <f>AllData!A579</f>
        <v>216</v>
      </c>
      <c r="E367" s="245" t="str">
        <f>AllData!B579</f>
        <v>Cylinder</v>
      </c>
      <c r="G367" s="245" t="str">
        <f>AllData!C579</f>
        <v>Length - 2 1/2''</v>
      </c>
      <c r="I367" s="245">
        <f>AllData!E579</f>
        <v>42.7</v>
      </c>
      <c r="J367" s="245">
        <f>AllData!F579</f>
        <v>4.51</v>
      </c>
      <c r="K367" s="245">
        <f>ROUND(AllData!G579,2)</f>
        <v>4.1500000000000004</v>
      </c>
      <c r="L367" s="245">
        <f>ROUND(AllData!H579,2)</f>
        <v>3.61</v>
      </c>
      <c r="M367" s="245" t="str">
        <f>_xlfn.TEXTJOIN(" , ",TRUE,$Q$42,$Q$43,$Q$44,$Q$47)</f>
        <v>Nickel plate , Green , Blue , Red</v>
      </c>
    </row>
    <row r="368" spans="1:13">
      <c r="A368" s="245" t="s">
        <v>2585</v>
      </c>
      <c r="B368" s="245" t="s">
        <v>2159</v>
      </c>
      <c r="C368" s="245" t="str">
        <f t="shared" ref="C368:C373" si="102">$Q$9</f>
        <v>Flexible Plates</v>
      </c>
      <c r="D368" s="246" t="str">
        <f>AllData!A583</f>
        <v>221</v>
      </c>
      <c r="E368" s="245" t="str">
        <f>AllData!B583</f>
        <v>Triangular Flexible Plate</v>
      </c>
      <c r="G368" s="245" t="str">
        <f>AllData!C583</f>
        <v>Size - 1 1/2'' x 2 1/2''</v>
      </c>
      <c r="H368" s="245" t="str">
        <f>AllData!D583</f>
        <v>3Hx5H</v>
      </c>
      <c r="I368" s="245">
        <f>AllData!E583</f>
        <v>3.2</v>
      </c>
      <c r="J368" s="245">
        <f>AllData!F583</f>
        <v>0.86</v>
      </c>
      <c r="K368" s="245">
        <f>ROUND(AllData!G583,2)</f>
        <v>0.79</v>
      </c>
      <c r="L368" s="245">
        <f>ROUND(AllData!H583,2)</f>
        <v>0.69</v>
      </c>
      <c r="M368" s="245" t="str">
        <f t="shared" ref="M368:M374" si="103">_xlfn.TEXTJOIN(" , ",TRUE,$Q$47,$Q$48,$Q$49)</f>
        <v>Red , UK Yellow , Fr Yellow</v>
      </c>
    </row>
    <row r="369" spans="1:13">
      <c r="A369" s="245" t="s">
        <v>2586</v>
      </c>
      <c r="B369" s="245" t="s">
        <v>2159</v>
      </c>
      <c r="C369" s="245" t="str">
        <f t="shared" si="102"/>
        <v>Flexible Plates</v>
      </c>
      <c r="D369" s="246" t="str">
        <f>AllData!A584</f>
        <v>222</v>
      </c>
      <c r="E369" s="245" t="str">
        <f>AllData!B584</f>
        <v>Triangular Flexible Plate</v>
      </c>
      <c r="G369" s="245" t="str">
        <f>AllData!C584</f>
        <v>Size - 2'' x 2 1/2''</v>
      </c>
      <c r="H369" s="245" t="str">
        <f>AllData!D584</f>
        <v>4Hx5H</v>
      </c>
      <c r="I369" s="245">
        <f>AllData!E584</f>
        <v>3.5</v>
      </c>
      <c r="J369" s="245">
        <f>AllData!F584</f>
        <v>1</v>
      </c>
      <c r="K369" s="245">
        <f>ROUND(AllData!G584,2)</f>
        <v>0.92</v>
      </c>
      <c r="L369" s="245">
        <f>ROUND(AllData!H584,2)</f>
        <v>0.8</v>
      </c>
      <c r="M369" s="245" t="str">
        <f t="shared" si="103"/>
        <v>Red , UK Yellow , Fr Yellow</v>
      </c>
    </row>
    <row r="370" spans="1:13">
      <c r="A370" s="245" t="s">
        <v>2587</v>
      </c>
      <c r="B370" s="245" t="s">
        <v>2159</v>
      </c>
      <c r="C370" s="245" t="str">
        <f t="shared" si="102"/>
        <v>Flexible Plates</v>
      </c>
      <c r="D370" s="246" t="str">
        <f>AllData!A585</f>
        <v>223</v>
      </c>
      <c r="E370" s="245" t="str">
        <f>AllData!B585</f>
        <v>Triangular Flexible Plate</v>
      </c>
      <c r="G370" s="245" t="str">
        <f>AllData!C585</f>
        <v>Size - 2 1/2'' x 2 1/2''</v>
      </c>
      <c r="H370" s="245" t="str">
        <f>AllData!D585</f>
        <v>5Hx5H</v>
      </c>
      <c r="I370" s="245">
        <f>AllData!E585</f>
        <v>4.0999999999999996</v>
      </c>
      <c r="J370" s="245">
        <f>AllData!F585</f>
        <v>1.28</v>
      </c>
      <c r="K370" s="245">
        <f>ROUND(AllData!G585,2)</f>
        <v>1.18</v>
      </c>
      <c r="L370" s="245">
        <f>ROUND(AllData!H585,2)</f>
        <v>1.02</v>
      </c>
      <c r="M370" s="245" t="str">
        <f t="shared" si="103"/>
        <v>Red , UK Yellow , Fr Yellow</v>
      </c>
    </row>
    <row r="371" spans="1:13">
      <c r="A371" s="245" t="s">
        <v>2588</v>
      </c>
      <c r="B371" s="245" t="s">
        <v>2159</v>
      </c>
      <c r="C371" s="245" t="str">
        <f t="shared" si="102"/>
        <v>Flexible Plates</v>
      </c>
      <c r="D371" s="246" t="str">
        <f>AllData!A586</f>
        <v>224</v>
      </c>
      <c r="E371" s="245" t="str">
        <f>AllData!B586</f>
        <v>Triangular Flexible Plate</v>
      </c>
      <c r="G371" s="245" t="str">
        <f>AllData!C586</f>
        <v>Size - 1 1/2'' x 3 1/2''</v>
      </c>
      <c r="H371" s="245" t="str">
        <f>AllData!D586</f>
        <v>3Hx7H</v>
      </c>
      <c r="I371" s="245">
        <f>AllData!E586</f>
        <v>4</v>
      </c>
      <c r="J371" s="245">
        <f>AllData!F586</f>
        <v>1.62</v>
      </c>
      <c r="K371" s="245">
        <f>ROUND(AllData!G586,2)</f>
        <v>1.49</v>
      </c>
      <c r="L371" s="245">
        <f>ROUND(AllData!H586,2)</f>
        <v>1.3</v>
      </c>
      <c r="M371" s="245" t="str">
        <f t="shared" si="103"/>
        <v>Red , UK Yellow , Fr Yellow</v>
      </c>
    </row>
    <row r="372" spans="1:13">
      <c r="A372" s="245" t="s">
        <v>2589</v>
      </c>
      <c r="B372" s="245" t="s">
        <v>2159</v>
      </c>
      <c r="C372" s="245" t="str">
        <f t="shared" si="102"/>
        <v>Flexible Plates</v>
      </c>
      <c r="D372" s="246" t="str">
        <f>AllData!A587</f>
        <v>225</v>
      </c>
      <c r="E372" s="245" t="str">
        <f>AllData!B587</f>
        <v>Triangular Flexible Plate</v>
      </c>
      <c r="G372" s="245" t="str">
        <f>AllData!C587</f>
        <v>Size - 2'' x 3 1/2''</v>
      </c>
      <c r="H372" s="245" t="str">
        <f>AllData!D587</f>
        <v>4Hx7H</v>
      </c>
      <c r="I372" s="245">
        <f>AllData!E587</f>
        <v>5.6</v>
      </c>
      <c r="J372" s="245">
        <f>AllData!F587</f>
        <v>1.69</v>
      </c>
      <c r="K372" s="245">
        <f>ROUND(AllData!G587,2)</f>
        <v>1.55</v>
      </c>
      <c r="L372" s="245">
        <f>ROUND(AllData!H587,2)</f>
        <v>1.35</v>
      </c>
      <c r="M372" s="245" t="str">
        <f t="shared" si="103"/>
        <v>Red , UK Yellow , Fr Yellow</v>
      </c>
    </row>
    <row r="373" spans="1:13">
      <c r="A373" s="245" t="s">
        <v>2590</v>
      </c>
      <c r="B373" s="245" t="s">
        <v>2159</v>
      </c>
      <c r="C373" s="245" t="str">
        <f t="shared" si="102"/>
        <v>Flexible Plates</v>
      </c>
      <c r="D373" s="246" t="str">
        <f>AllData!A588</f>
        <v>226</v>
      </c>
      <c r="E373" s="245" t="str">
        <f>AllData!B588</f>
        <v>Triangular Flexible Plate</v>
      </c>
      <c r="G373" s="245" t="str">
        <f>AllData!C588</f>
        <v>Size - 2 1/2'' x 3 1/2''</v>
      </c>
      <c r="H373" s="245" t="str">
        <f>AllData!D588</f>
        <v>5Hx7H</v>
      </c>
      <c r="I373" s="245">
        <f>AllData!E588</f>
        <v>5.9</v>
      </c>
      <c r="J373" s="245">
        <f>AllData!F588</f>
        <v>1.69</v>
      </c>
      <c r="K373" s="245">
        <f>ROUND(AllData!G588,2)</f>
        <v>1.55</v>
      </c>
      <c r="L373" s="245">
        <f>ROUND(AllData!H588,2)</f>
        <v>1.35</v>
      </c>
      <c r="M373" s="245" t="str">
        <f t="shared" si="103"/>
        <v>Red , UK Yellow , Fr Yellow</v>
      </c>
    </row>
    <row r="374" spans="1:13">
      <c r="A374" s="245" t="s">
        <v>2591</v>
      </c>
      <c r="B374" s="245" t="s">
        <v>2159</v>
      </c>
      <c r="C374" s="245" t="str">
        <f>$Q$26</f>
        <v>Other Structural Parts</v>
      </c>
      <c r="D374" s="246" t="str">
        <f>AllData!A590</f>
        <v>B480</v>
      </c>
      <c r="E374" s="245" t="str">
        <f>AllData!B590</f>
        <v>Trapezoidal Flexible Plate</v>
      </c>
      <c r="G374" s="245" t="str">
        <f>AllData!C590</f>
        <v>Size - 3 1/2'' x 2 1/2'' x 3 1/2''</v>
      </c>
      <c r="I374" s="245">
        <f>AllData!E590</f>
        <v>9</v>
      </c>
      <c r="J374" s="245">
        <f>AllData!F590</f>
        <v>3.4</v>
      </c>
      <c r="K374" s="245">
        <f>ROUND(AllData!G590,2)</f>
        <v>3.13</v>
      </c>
      <c r="L374" s="245">
        <f>ROUND(AllData!H590,2)</f>
        <v>2.72</v>
      </c>
      <c r="M374" s="245" t="str">
        <f t="shared" si="103"/>
        <v>Red , UK Yellow , Fr Yellow</v>
      </c>
    </row>
    <row r="375" spans="1:13">
      <c r="A375" s="245" t="s">
        <v>2592</v>
      </c>
      <c r="B375" s="245" t="s">
        <v>2159</v>
      </c>
      <c r="C375" s="245" t="str">
        <f>$Q$25</f>
        <v>Miscellaneous</v>
      </c>
      <c r="D375" s="246" t="str">
        <f>AllData!A594</f>
        <v>230</v>
      </c>
      <c r="E375" s="245" t="str">
        <f>AllData!B594</f>
        <v>Rod with Keyway</v>
      </c>
      <c r="G375" s="245" t="str">
        <f>AllData!C594</f>
        <v>Length - 4''</v>
      </c>
      <c r="I375" s="245">
        <f>AllData!E594</f>
        <v>8.4</v>
      </c>
      <c r="J375" s="245">
        <f>AllData!F594</f>
        <v>4.09</v>
      </c>
      <c r="K375" s="245">
        <f>ROUND(AllData!G594,2)</f>
        <v>3.76</v>
      </c>
      <c r="L375" s="245">
        <f>ROUND(AllData!H594,2)</f>
        <v>3.27</v>
      </c>
      <c r="M375" s="245" t="str">
        <f>$Q$46</f>
        <v>Stainless Steel</v>
      </c>
    </row>
    <row r="376" spans="1:13">
      <c r="A376" s="245" t="s">
        <v>2593</v>
      </c>
      <c r="B376" s="245" t="s">
        <v>2159</v>
      </c>
      <c r="C376" s="245" t="str">
        <f>$Q$25</f>
        <v>Miscellaneous</v>
      </c>
      <c r="D376" s="246" t="str">
        <f>AllData!A595</f>
        <v>231</v>
      </c>
      <c r="E376" s="245" t="str">
        <f>AllData!B595</f>
        <v>Keyway Bolt</v>
      </c>
      <c r="I376" s="245">
        <f>AllData!E595</f>
        <v>0.5</v>
      </c>
      <c r="J376" s="245">
        <f>AllData!F595</f>
        <v>1.67</v>
      </c>
      <c r="K376" s="245">
        <f>ROUND(AllData!G595,2)</f>
        <v>1.54</v>
      </c>
      <c r="L376" s="245">
        <f>ROUND(AllData!H595,2)</f>
        <v>1.34</v>
      </c>
      <c r="M376" s="245" t="str">
        <f>$Q$46</f>
        <v>Stainless Steel</v>
      </c>
    </row>
    <row r="377" spans="1:13">
      <c r="A377" s="245" t="s">
        <v>2594</v>
      </c>
      <c r="B377" s="245" t="s">
        <v>2159</v>
      </c>
      <c r="C377" s="245" t="str">
        <f t="shared" ref="C377:C384" si="104">$Q$5</f>
        <v>Strips &amp; Perforated Components</v>
      </c>
      <c r="D377" s="246" t="str">
        <f>AllData!A599</f>
        <v>235</v>
      </c>
      <c r="E377" s="245" t="str">
        <f>AllData!B599</f>
        <v>Narrow Strip</v>
      </c>
      <c r="G377" s="245" t="str">
        <f>AllData!C599</f>
        <v>Length - 2 1/2''</v>
      </c>
      <c r="H377" s="245" t="str">
        <f>AllData!D599</f>
        <v>5H</v>
      </c>
      <c r="I377" s="245">
        <f>AllData!E599</f>
        <v>3</v>
      </c>
      <c r="J377" s="245">
        <f>AllData!F599</f>
        <v>0.97</v>
      </c>
      <c r="K377" s="245">
        <f>ROUND(AllData!G599,2)</f>
        <v>0.89</v>
      </c>
      <c r="L377" s="245">
        <f>ROUND(AllData!H599,2)</f>
        <v>0.78</v>
      </c>
      <c r="M377" s="245" t="str">
        <f>_xlfn.TEXTJOIN(" , ",TRUE,$Q$42,$Q$43,$Q$44,$Q$45)</f>
        <v>Nickel plate , Green , Blue , Zinc plate</v>
      </c>
    </row>
    <row r="378" spans="1:13">
      <c r="A378" s="245" t="s">
        <v>2595</v>
      </c>
      <c r="B378" s="245" t="s">
        <v>2159</v>
      </c>
      <c r="C378" s="245" t="str">
        <f t="shared" si="104"/>
        <v>Strips &amp; Perforated Components</v>
      </c>
      <c r="D378" s="246" t="str">
        <f>AllData!A600</f>
        <v>235a</v>
      </c>
      <c r="E378" s="245" t="str">
        <f>AllData!B600</f>
        <v>Narrow Strip</v>
      </c>
      <c r="G378" s="245" t="str">
        <f>AllData!C600</f>
        <v>Length - 3''</v>
      </c>
      <c r="H378" s="245" t="str">
        <f>AllData!D600</f>
        <v>6H</v>
      </c>
      <c r="I378" s="245">
        <f>AllData!E600</f>
        <v>3.7</v>
      </c>
      <c r="J378" s="245">
        <f>AllData!F600</f>
        <v>1.1200000000000001</v>
      </c>
      <c r="K378" s="245">
        <f>ROUND(AllData!G600,2)</f>
        <v>1.03</v>
      </c>
      <c r="L378" s="245">
        <f>ROUND(AllData!H600,2)</f>
        <v>0.9</v>
      </c>
      <c r="M378" s="245" t="str">
        <f t="shared" ref="M378:M384" si="105">_xlfn.TEXTJOIN(" , ",TRUE,$Q$42,$Q$43,$Q$44,$Q$45)</f>
        <v>Nickel plate , Green , Blue , Zinc plate</v>
      </c>
    </row>
    <row r="379" spans="1:13">
      <c r="A379" s="245" t="s">
        <v>2596</v>
      </c>
      <c r="B379" s="245" t="s">
        <v>2159</v>
      </c>
      <c r="C379" s="245" t="str">
        <f t="shared" si="104"/>
        <v>Strips &amp; Perforated Components</v>
      </c>
      <c r="D379" s="246" t="str">
        <f>AllData!A601</f>
        <v>235b</v>
      </c>
      <c r="E379" s="245" t="str">
        <f>AllData!B601</f>
        <v>Narrow Strip</v>
      </c>
      <c r="G379" s="245" t="str">
        <f>AllData!C601</f>
        <v>Length - 3 1/2''</v>
      </c>
      <c r="H379" s="245" t="str">
        <f>AllData!D601</f>
        <v>7H</v>
      </c>
      <c r="I379" s="245">
        <f>AllData!E601</f>
        <v>4.5999999999999996</v>
      </c>
      <c r="J379" s="245">
        <f>AllData!F601</f>
        <v>1.28</v>
      </c>
      <c r="K379" s="245">
        <f>ROUND(AllData!G601,2)</f>
        <v>1.18</v>
      </c>
      <c r="L379" s="245">
        <f>ROUND(AllData!H601,2)</f>
        <v>1.02</v>
      </c>
      <c r="M379" s="245" t="str">
        <f t="shared" si="105"/>
        <v>Nickel plate , Green , Blue , Zinc plate</v>
      </c>
    </row>
    <row r="380" spans="1:13">
      <c r="A380" s="245" t="s">
        <v>2599</v>
      </c>
      <c r="B380" s="245" t="s">
        <v>2159</v>
      </c>
      <c r="C380" s="245" t="str">
        <f t="shared" si="104"/>
        <v>Strips &amp; Perforated Components</v>
      </c>
      <c r="D380" s="246" t="str">
        <f>AllData!A602</f>
        <v>235d</v>
      </c>
      <c r="E380" s="245" t="str">
        <f>AllData!B602</f>
        <v>Narrow Strip</v>
      </c>
      <c r="G380" s="245" t="str">
        <f>AllData!C602</f>
        <v>Length - 4 1/2''</v>
      </c>
      <c r="H380" s="245" t="str">
        <f>AllData!D602</f>
        <v>9H</v>
      </c>
      <c r="I380" s="245">
        <f>AllData!E602</f>
        <v>5.8</v>
      </c>
      <c r="J380" s="245">
        <f>AllData!F602</f>
        <v>1.58</v>
      </c>
      <c r="K380" s="245">
        <f>ROUND(AllData!G602,2)</f>
        <v>1.45</v>
      </c>
      <c r="L380" s="245">
        <f>ROUND(AllData!H602,2)</f>
        <v>1.26</v>
      </c>
      <c r="M380" s="245" t="str">
        <f t="shared" si="105"/>
        <v>Nickel plate , Green , Blue , Zinc plate</v>
      </c>
    </row>
    <row r="381" spans="1:13">
      <c r="A381" s="245" t="s">
        <v>2600</v>
      </c>
      <c r="B381" s="245" t="s">
        <v>2159</v>
      </c>
      <c r="C381" s="245" t="str">
        <f t="shared" si="104"/>
        <v>Strips &amp; Perforated Components</v>
      </c>
      <c r="D381" s="246" t="str">
        <f>AllData!A603</f>
        <v>235f</v>
      </c>
      <c r="E381" s="245" t="str">
        <f>AllData!B603</f>
        <v>Narrow Strip</v>
      </c>
      <c r="G381" s="245" t="str">
        <f>AllData!C603</f>
        <v>Length - 5 1/2''</v>
      </c>
      <c r="H381" s="245" t="str">
        <f>AllData!D603</f>
        <v>11H</v>
      </c>
      <c r="I381" s="245">
        <f>AllData!E603</f>
        <v>6.8</v>
      </c>
      <c r="J381" s="245">
        <f>AllData!F603</f>
        <v>1.83</v>
      </c>
      <c r="K381" s="245">
        <f>ROUND(AllData!G603,2)</f>
        <v>1.68</v>
      </c>
      <c r="L381" s="245">
        <f>ROUND(AllData!H603,2)</f>
        <v>1.46</v>
      </c>
      <c r="M381" s="245" t="str">
        <f t="shared" si="105"/>
        <v>Nickel plate , Green , Blue , Zinc plate</v>
      </c>
    </row>
    <row r="382" spans="1:13">
      <c r="A382" s="245" t="s">
        <v>2601</v>
      </c>
      <c r="B382" s="245" t="s">
        <v>2159</v>
      </c>
      <c r="C382" s="245" t="str">
        <f t="shared" si="104"/>
        <v>Strips &amp; Perforated Components</v>
      </c>
      <c r="D382" s="246" t="str">
        <f>AllData!A604</f>
        <v>235g</v>
      </c>
      <c r="E382" s="245" t="str">
        <f>AllData!B604</f>
        <v>Narrow Strip</v>
      </c>
      <c r="G382" s="245" t="str">
        <f>AllData!C604</f>
        <v>Length - 1 1/2''</v>
      </c>
      <c r="H382" s="245" t="str">
        <f>AllData!D604</f>
        <v>3H</v>
      </c>
      <c r="I382" s="245">
        <f>AllData!E604</f>
        <v>1.9</v>
      </c>
      <c r="J382" s="245">
        <f>AllData!F604</f>
        <v>0.72</v>
      </c>
      <c r="K382" s="245">
        <f>ROUND(AllData!G604,2)</f>
        <v>0.66</v>
      </c>
      <c r="L382" s="245">
        <f>ROUND(AllData!H604,2)</f>
        <v>0.57999999999999996</v>
      </c>
      <c r="M382" s="245" t="str">
        <f t="shared" si="105"/>
        <v>Nickel plate , Green , Blue , Zinc plate</v>
      </c>
    </row>
    <row r="383" spans="1:13">
      <c r="A383" s="245" t="s">
        <v>2602</v>
      </c>
      <c r="B383" s="245" t="s">
        <v>2159</v>
      </c>
      <c r="C383" s="245" t="str">
        <f t="shared" si="104"/>
        <v>Strips &amp; Perforated Components</v>
      </c>
      <c r="D383" s="246" t="str">
        <f>AllData!A605</f>
        <v>235h</v>
      </c>
      <c r="E383" s="245" t="str">
        <f>AllData!B605</f>
        <v>Narrow Strip</v>
      </c>
      <c r="G383" s="245" t="str">
        <f>AllData!C605</f>
        <v>Length - 2''</v>
      </c>
      <c r="H383" s="245" t="str">
        <f>AllData!D605</f>
        <v>4H</v>
      </c>
      <c r="I383" s="245">
        <f>AllData!E605</f>
        <v>2.4</v>
      </c>
      <c r="J383" s="245">
        <f>AllData!F605</f>
        <v>0.85</v>
      </c>
      <c r="K383" s="245">
        <f>ROUND(AllData!G605,2)</f>
        <v>0.78</v>
      </c>
      <c r="L383" s="245">
        <f>ROUND(AllData!H605,2)</f>
        <v>0.68</v>
      </c>
      <c r="M383" s="245" t="str">
        <f t="shared" si="105"/>
        <v>Nickel plate , Green , Blue , Zinc plate</v>
      </c>
    </row>
    <row r="384" spans="1:13">
      <c r="A384" s="245" t="s">
        <v>2603</v>
      </c>
      <c r="B384" s="245" t="s">
        <v>2159</v>
      </c>
      <c r="C384" s="245" t="str">
        <f t="shared" si="104"/>
        <v>Strips &amp; Perforated Components</v>
      </c>
      <c r="D384" s="246" t="str">
        <f>AllData!A606</f>
        <v>806b</v>
      </c>
      <c r="E384" s="245" t="str">
        <f>AllData!B606</f>
        <v>Narrow Strip</v>
      </c>
      <c r="G384" s="245" t="str">
        <f>AllData!C606</f>
        <v>Length - 1''</v>
      </c>
      <c r="H384" s="245" t="str">
        <f>AllData!D606</f>
        <v>2H</v>
      </c>
      <c r="I384" s="245">
        <f>AllData!E606</f>
        <v>1</v>
      </c>
      <c r="J384" s="245">
        <f>AllData!F606</f>
        <v>0.66</v>
      </c>
      <c r="K384" s="245">
        <f>ROUND(AllData!G606,2)</f>
        <v>0.61</v>
      </c>
      <c r="L384" s="245">
        <f>ROUND(AllData!H606,2)</f>
        <v>0.53</v>
      </c>
      <c r="M384" s="245" t="str">
        <f t="shared" si="105"/>
        <v>Nickel plate , Green , Blue , Zinc plate</v>
      </c>
    </row>
    <row r="385" spans="1:13">
      <c r="A385" s="245" t="s">
        <v>2604</v>
      </c>
      <c r="B385" s="245" t="s">
        <v>2159</v>
      </c>
      <c r="C385" s="245" t="str">
        <f>$Q$8</f>
        <v>Flat Plates</v>
      </c>
      <c r="D385" s="246" t="str">
        <f>AllData!A610</f>
        <v>236</v>
      </c>
      <c r="E385" s="245" t="str">
        <f>AllData!B610</f>
        <v>Flanged Plate</v>
      </c>
      <c r="G385" s="245" t="str">
        <f>AllData!C610</f>
        <v>Size - 13 1/2'' x 4 1/2''</v>
      </c>
      <c r="H385" s="245" t="str">
        <f>AllData!D610</f>
        <v>Parts box lid</v>
      </c>
      <c r="I385" s="245">
        <f>AllData!E610</f>
        <v>333</v>
      </c>
      <c r="J385" s="245">
        <f>AllData!F610</f>
        <v>19.489999999999998</v>
      </c>
      <c r="K385" s="245">
        <f>ROUND(AllData!G610,2)</f>
        <v>17.93</v>
      </c>
      <c r="L385" s="245">
        <f>ROUND(AllData!H610,2)</f>
        <v>15.59</v>
      </c>
      <c r="M385" s="245" t="str">
        <f t="shared" ref="M385" si="106">_xlfn.TEXTJOIN(" , ",TRUE,$Q$47,$Q$48,$Q$49)</f>
        <v>Red , UK Yellow , Fr Yellow</v>
      </c>
    </row>
    <row r="386" spans="1:13">
      <c r="A386" s="245" t="s">
        <v>2605</v>
      </c>
      <c r="B386" s="245" t="s">
        <v>2159</v>
      </c>
      <c r="C386" s="245" t="str">
        <f t="shared" ref="C386:C392" si="107">$Q$30</f>
        <v>Narrow Brackets</v>
      </c>
      <c r="D386" s="246" t="str">
        <f>AllData!A614</f>
        <v>811</v>
      </c>
      <c r="E386" s="245" t="str">
        <f>_xlfn.TEXTJOIN(" - ",TRUE,"Narrow",AllData!B614)</f>
        <v>Narrow - Double Bracket</v>
      </c>
      <c r="H386" s="245" t="str">
        <f>AllData!D614</f>
        <v>1Hx1Hx1H</v>
      </c>
      <c r="I386" s="245">
        <f>AllData!E614</f>
        <v>1.5</v>
      </c>
      <c r="J386" s="245">
        <f>AllData!F614</f>
        <v>0.85</v>
      </c>
      <c r="K386" s="245">
        <f>ROUND(AllData!G614,2)</f>
        <v>0.78</v>
      </c>
      <c r="L386" s="245">
        <f>ROUND(AllData!H614,2)</f>
        <v>0.68</v>
      </c>
      <c r="M386" s="245" t="str">
        <f>_xlfn.TEXTJOIN(" , ",TRUE,$Q$42,$Q$45)</f>
        <v>Nickel plate , Zinc plate</v>
      </c>
    </row>
    <row r="387" spans="1:13">
      <c r="A387" s="245" t="s">
        <v>2606</v>
      </c>
      <c r="B387" s="245" t="s">
        <v>2159</v>
      </c>
      <c r="C387" s="245" t="str">
        <f t="shared" si="107"/>
        <v>Narrow Brackets</v>
      </c>
      <c r="D387" s="246" t="str">
        <f>AllData!A615</f>
        <v>811a</v>
      </c>
      <c r="E387" s="245" t="str">
        <f>_xlfn.TEXTJOIN(" - ",TRUE,"Narrow",AllData!B615)</f>
        <v>Narrow - Double Bracket</v>
      </c>
      <c r="H387" s="245" t="str">
        <f>AllData!D615</f>
        <v>2Hx1Hx2H</v>
      </c>
      <c r="I387" s="245">
        <f>AllData!E615</f>
        <v>2.85</v>
      </c>
      <c r="J387" s="245">
        <f>AllData!F615</f>
        <v>1.1000000000000001</v>
      </c>
      <c r="K387" s="245">
        <f>ROUND(AllData!G615,2)</f>
        <v>1.01</v>
      </c>
      <c r="L387" s="245">
        <f>ROUND(AllData!H615,2)</f>
        <v>0.88</v>
      </c>
      <c r="M387" s="245" t="str">
        <f>_xlfn.TEXTJOIN(" , ",TRUE,$Q$42,$Q$45)</f>
        <v>Nickel plate , Zinc plate</v>
      </c>
    </row>
    <row r="388" spans="1:13">
      <c r="A388" s="245" t="s">
        <v>2607</v>
      </c>
      <c r="B388" s="245" t="s">
        <v>2159</v>
      </c>
      <c r="C388" s="245" t="str">
        <f t="shared" si="107"/>
        <v>Narrow Brackets</v>
      </c>
      <c r="D388" s="246" t="str">
        <f>AllData!A616</f>
        <v>812b</v>
      </c>
      <c r="E388" s="245" t="str">
        <f>_xlfn.TEXTJOIN(" - ",TRUE,"Narrow",AllData!B616)</f>
        <v>Narrow - Angle Bracket</v>
      </c>
      <c r="H388" s="245" t="str">
        <f>AllData!D616</f>
        <v>2Hx1H</v>
      </c>
      <c r="I388" s="245">
        <f>AllData!E616</f>
        <v>1.75</v>
      </c>
      <c r="J388" s="245">
        <f>AllData!F616</f>
        <v>0.83</v>
      </c>
      <c r="K388" s="245">
        <f>ROUND(AllData!G616,2)</f>
        <v>0.76</v>
      </c>
      <c r="L388" s="245">
        <f>ROUND(AllData!H616,2)</f>
        <v>0.66</v>
      </c>
      <c r="M388" s="245" t="str">
        <f>_xlfn.TEXTJOIN(" , ",TRUE,$Q$42,$Q$43,$Q$45)</f>
        <v>Nickel plate , Green , Zinc plate</v>
      </c>
    </row>
    <row r="389" spans="1:13">
      <c r="A389" s="245" t="s">
        <v>2608</v>
      </c>
      <c r="B389" s="245" t="s">
        <v>2159</v>
      </c>
      <c r="C389" s="245" t="str">
        <f t="shared" si="107"/>
        <v>Narrow Brackets</v>
      </c>
      <c r="D389" s="246" t="str">
        <f>AllData!A617</f>
        <v>812d</v>
      </c>
      <c r="E389" s="245" t="str">
        <f>_xlfn.TEXTJOIN(" - ",TRUE,"Narrow",AllData!B617)</f>
        <v>Narrow - Obtuse Angle Bracket</v>
      </c>
      <c r="H389" s="245" t="str">
        <f>AllData!D617</f>
        <v>2Hx1H</v>
      </c>
      <c r="I389" s="245">
        <f>AllData!E617</f>
        <v>1.75</v>
      </c>
      <c r="J389" s="245">
        <f>AllData!F617</f>
        <v>0.85</v>
      </c>
      <c r="K389" s="245">
        <f>ROUND(AllData!G617,2)</f>
        <v>0.78</v>
      </c>
      <c r="L389" s="245">
        <f>ROUND(AllData!H617,2)</f>
        <v>0.68</v>
      </c>
      <c r="M389" s="245" t="str">
        <f>_xlfn.TEXTJOIN(" , ",TRUE,$Q$42,$Q$43,$Q$45)</f>
        <v>Nickel plate , Green , Zinc plate</v>
      </c>
    </row>
    <row r="390" spans="1:13">
      <c r="A390" s="245" t="s">
        <v>2609</v>
      </c>
      <c r="B390" s="245" t="s">
        <v>2159</v>
      </c>
      <c r="C390" s="245" t="str">
        <f t="shared" si="107"/>
        <v>Narrow Brackets</v>
      </c>
      <c r="D390" s="246" t="str">
        <f>AllData!A618</f>
        <v>825a</v>
      </c>
      <c r="E390" s="245" t="str">
        <f>_xlfn.TEXTJOIN(" - ",TRUE,"Narrow",AllData!B618)</f>
        <v>Narrow - Reversed Angle Bracket</v>
      </c>
      <c r="H390" s="245" t="str">
        <f>AllData!D618</f>
        <v>1Hx1Hx1H</v>
      </c>
      <c r="I390" s="245">
        <f>AllData!E618</f>
        <v>1.85</v>
      </c>
      <c r="J390" s="245">
        <f>AllData!F618</f>
        <v>0.97</v>
      </c>
      <c r="K390" s="245">
        <f>ROUND(AllData!G618,2)</f>
        <v>0.89</v>
      </c>
      <c r="L390" s="245">
        <f>ROUND(AllData!H618,2)</f>
        <v>0.78</v>
      </c>
      <c r="M390" s="245" t="str">
        <f t="shared" ref="M390:M391" si="108">_xlfn.TEXTJOIN(" , ",TRUE,$Q$42,$Q$43,$Q$45)</f>
        <v>Nickel plate , Green , Zinc plate</v>
      </c>
    </row>
    <row r="391" spans="1:13">
      <c r="A391" s="245" t="s">
        <v>2610</v>
      </c>
      <c r="B391" s="245" t="s">
        <v>2159</v>
      </c>
      <c r="C391" s="245" t="str">
        <f t="shared" si="107"/>
        <v>Narrow Brackets</v>
      </c>
      <c r="D391" s="246" t="str">
        <f>AllData!A619</f>
        <v>825b</v>
      </c>
      <c r="E391" s="245" t="str">
        <f>_xlfn.TEXTJOIN(" - ",TRUE,"Narrow",AllData!B619)</f>
        <v>Narrow - Reversed Angle Bracket</v>
      </c>
      <c r="H391" s="245" t="str">
        <f>AllData!D619</f>
        <v>1Hx2Hx1H</v>
      </c>
      <c r="I391" s="245">
        <f>AllData!E619</f>
        <v>2.6</v>
      </c>
      <c r="J391" s="245">
        <f>AllData!F619</f>
        <v>1.4</v>
      </c>
      <c r="K391" s="245">
        <f>ROUND(AllData!G619,2)</f>
        <v>1.29</v>
      </c>
      <c r="L391" s="245">
        <f>ROUND(AllData!H619,2)</f>
        <v>1.1200000000000001</v>
      </c>
      <c r="M391" s="245" t="str">
        <f t="shared" si="108"/>
        <v>Nickel plate , Green , Zinc plate</v>
      </c>
    </row>
    <row r="392" spans="1:13">
      <c r="A392" s="245" t="s">
        <v>2611</v>
      </c>
      <c r="B392" s="245" t="s">
        <v>2159</v>
      </c>
      <c r="C392" s="245" t="str">
        <f t="shared" si="107"/>
        <v>Narrow Brackets</v>
      </c>
      <c r="D392" s="246" t="str">
        <f>AllData!A620</f>
        <v>846a</v>
      </c>
      <c r="E392" s="245" t="str">
        <f>_xlfn.TEXTJOIN(" - ",TRUE,"Narrow",AllData!B620)</f>
        <v>Narrow - Double Angle Strip</v>
      </c>
      <c r="H392" s="245" t="str">
        <f>AllData!D620</f>
        <v>2Hx3Hx2H</v>
      </c>
      <c r="I392" s="245">
        <f>AllData!E620</f>
        <v>4.55</v>
      </c>
      <c r="J392" s="245">
        <f>AllData!F620</f>
        <v>1.4</v>
      </c>
      <c r="K392" s="245">
        <f>ROUND(AllData!G620,2)</f>
        <v>1.29</v>
      </c>
      <c r="L392" s="245">
        <f>ROUND(AllData!H620,2)</f>
        <v>1.1200000000000001</v>
      </c>
      <c r="M392" s="245" t="str">
        <f t="shared" ref="M392" si="109">_xlfn.TEXTJOIN(" , ",TRUE,$Q$42,$Q$43,$Q$44,$Q$45)</f>
        <v>Nickel plate , Green , Blue , Zinc plate</v>
      </c>
    </row>
    <row r="393" spans="1:13">
      <c r="A393" s="245" t="s">
        <v>2612</v>
      </c>
      <c r="B393" s="245" t="s">
        <v>2159</v>
      </c>
      <c r="C393" s="245" t="str">
        <f t="shared" ref="C393:C423" si="110">$Q$22</f>
        <v>Elektrikit</v>
      </c>
      <c r="D393" s="246" t="str">
        <f>AllData!A624</f>
        <v>501</v>
      </c>
      <c r="E393" s="245" t="str">
        <f>AllData!B624</f>
        <v>Insulating Strip</v>
      </c>
      <c r="G393" s="245" t="str">
        <f>AllData!C624</f>
        <v>Length - 5 1/2''</v>
      </c>
      <c r="H393" s="245" t="str">
        <f>AllData!D624</f>
        <v>11H</v>
      </c>
      <c r="I393" s="245">
        <f>AllData!E624</f>
        <v>3.6</v>
      </c>
      <c r="J393" s="245">
        <f>AllData!F624</f>
        <v>2.93</v>
      </c>
      <c r="K393" s="245">
        <f>ROUND(AllData!G624,2)</f>
        <v>2.7</v>
      </c>
      <c r="L393" s="245">
        <f>ROUND(AllData!H624,2)</f>
        <v>2.34</v>
      </c>
    </row>
    <row r="394" spans="1:13">
      <c r="A394" s="245" t="s">
        <v>2613</v>
      </c>
      <c r="B394" s="245" t="s">
        <v>2159</v>
      </c>
      <c r="C394" s="245" t="str">
        <f t="shared" si="110"/>
        <v>Elektrikit</v>
      </c>
      <c r="D394" s="246" t="str">
        <f>AllData!A625</f>
        <v>502</v>
      </c>
      <c r="E394" s="245" t="str">
        <f>AllData!B625</f>
        <v>Insulating Strip</v>
      </c>
      <c r="G394" s="245" t="str">
        <f>AllData!C625</f>
        <v>Length - 2 1/2''</v>
      </c>
      <c r="H394" s="245" t="str">
        <f>AllData!D625</f>
        <v>5H</v>
      </c>
      <c r="I394" s="245">
        <f>AllData!E625</f>
        <v>1.65</v>
      </c>
      <c r="J394" s="245">
        <f>AllData!F625</f>
        <v>1.38</v>
      </c>
      <c r="K394" s="245">
        <f>ROUND(AllData!G625,2)</f>
        <v>1.27</v>
      </c>
      <c r="L394" s="245">
        <f>ROUND(AllData!H625,2)</f>
        <v>1.1000000000000001</v>
      </c>
    </row>
    <row r="395" spans="1:13">
      <c r="A395" s="245" t="s">
        <v>2614</v>
      </c>
      <c r="B395" s="245" t="s">
        <v>2159</v>
      </c>
      <c r="C395" s="245" t="str">
        <f t="shared" si="110"/>
        <v>Elektrikit</v>
      </c>
      <c r="D395" s="246" t="str">
        <f>AllData!A626</f>
        <v>503</v>
      </c>
      <c r="E395" s="245" t="str">
        <f>AllData!B626</f>
        <v>Insulating Strip</v>
      </c>
      <c r="G395" s="245" t="str">
        <f>AllData!C626</f>
        <v>Length - 1 1/2''</v>
      </c>
      <c r="H395" s="245" t="str">
        <f>AllData!D626</f>
        <v>3H</v>
      </c>
      <c r="I395" s="245">
        <f>AllData!E626</f>
        <v>0.8</v>
      </c>
      <c r="J395" s="245">
        <f>AllData!F626</f>
        <v>0.84</v>
      </c>
      <c r="K395" s="245">
        <f>ROUND(AllData!G626,2)</f>
        <v>0.77</v>
      </c>
      <c r="L395" s="245">
        <f>ROUND(AllData!H626,2)</f>
        <v>0.67</v>
      </c>
    </row>
    <row r="396" spans="1:13">
      <c r="A396" s="245" t="s">
        <v>2615</v>
      </c>
      <c r="B396" s="245" t="s">
        <v>2159</v>
      </c>
      <c r="C396" s="245" t="str">
        <f t="shared" si="110"/>
        <v>Elektrikit</v>
      </c>
      <c r="D396" s="246" t="str">
        <f>AllData!A627</f>
        <v>507</v>
      </c>
      <c r="E396" s="245" t="str">
        <f>AllData!B627</f>
        <v>Insulating Flat Girder</v>
      </c>
      <c r="G396" s="245" t="str">
        <f>AllData!C627</f>
        <v>Length - 2 1/2''</v>
      </c>
      <c r="H396" s="245" t="str">
        <f>AllData!D627</f>
        <v>5H</v>
      </c>
      <c r="I396" s="245">
        <f>AllData!E627</f>
        <v>3.2</v>
      </c>
      <c r="J396" s="245">
        <f>AllData!F627</f>
        <v>2.5099999999999998</v>
      </c>
      <c r="K396" s="245">
        <f>ROUND(AllData!G627,2)</f>
        <v>2.31</v>
      </c>
      <c r="L396" s="245">
        <f>ROUND(AllData!H627,2)</f>
        <v>2.0099999999999998</v>
      </c>
    </row>
    <row r="397" spans="1:13">
      <c r="A397" s="245" t="s">
        <v>2616</v>
      </c>
      <c r="B397" s="245" t="s">
        <v>2159</v>
      </c>
      <c r="C397" s="245" t="str">
        <f t="shared" si="110"/>
        <v>Elektrikit</v>
      </c>
      <c r="D397" s="246" t="str">
        <f>AllData!A628</f>
        <v>508</v>
      </c>
      <c r="E397" s="245" t="str">
        <f>AllData!B628</f>
        <v>Insulating Flat Girder</v>
      </c>
      <c r="G397" s="245" t="str">
        <f>AllData!C628</f>
        <v>Length - 1 1/2''</v>
      </c>
      <c r="H397" s="245" t="str">
        <f>AllData!D628</f>
        <v>3H</v>
      </c>
      <c r="I397" s="245">
        <f>AllData!E628</f>
        <v>1.85</v>
      </c>
      <c r="J397" s="245">
        <f>AllData!F628</f>
        <v>1.55</v>
      </c>
      <c r="K397" s="245">
        <f>ROUND(AllData!G628,2)</f>
        <v>1.43</v>
      </c>
      <c r="L397" s="245">
        <f>ROUND(AllData!H628,2)</f>
        <v>1.24</v>
      </c>
    </row>
    <row r="398" spans="1:13">
      <c r="A398" s="245" t="s">
        <v>2617</v>
      </c>
      <c r="B398" s="245" t="s">
        <v>2159</v>
      </c>
      <c r="C398" s="245" t="str">
        <f t="shared" si="110"/>
        <v>Elektrikit</v>
      </c>
      <c r="D398" s="246" t="str">
        <f>AllData!A630</f>
        <v>510</v>
      </c>
      <c r="E398" s="245" t="str">
        <f>AllData!B630</f>
        <v>Insulating Flat Plate</v>
      </c>
      <c r="G398" s="245" t="str">
        <f>AllData!C630</f>
        <v>Size - 2 1/2'' x 5 1/2''</v>
      </c>
      <c r="H398" s="245" t="str">
        <f>AllData!D630</f>
        <v>5H x 11H</v>
      </c>
      <c r="I398" s="245">
        <f>AllData!E630</f>
        <v>38</v>
      </c>
      <c r="J398" s="245">
        <f>AllData!F630</f>
        <v>11.41</v>
      </c>
      <c r="K398" s="245">
        <f>ROUND(AllData!G630,2)</f>
        <v>10.5</v>
      </c>
      <c r="L398" s="245">
        <f>ROUND(AllData!H630,2)</f>
        <v>9.1300000000000008</v>
      </c>
    </row>
    <row r="399" spans="1:13">
      <c r="A399" s="245" t="s">
        <v>2618</v>
      </c>
      <c r="B399" s="245" t="s">
        <v>2159</v>
      </c>
      <c r="C399" s="245" t="str">
        <f t="shared" si="110"/>
        <v>Elektrikit</v>
      </c>
      <c r="D399" s="246" t="str">
        <f>AllData!A631</f>
        <v>511</v>
      </c>
      <c r="E399" s="245" t="str">
        <f>AllData!B631</f>
        <v>Insulating Flat Plate</v>
      </c>
      <c r="G399" s="245" t="str">
        <f>AllData!C631</f>
        <v>Size - 2 1/2'' x 2 1/2''</v>
      </c>
      <c r="H399" s="245" t="str">
        <f>AllData!D631</f>
        <v>5H x 5H</v>
      </c>
      <c r="I399" s="245">
        <f>AllData!E631</f>
        <v>8.4499999999999993</v>
      </c>
      <c r="J399" s="245">
        <f>AllData!F631</f>
        <v>5.64</v>
      </c>
      <c r="K399" s="245">
        <f>ROUND(AllData!G631,2)</f>
        <v>5.19</v>
      </c>
      <c r="L399" s="245">
        <f>ROUND(AllData!H631,2)</f>
        <v>4.51</v>
      </c>
    </row>
    <row r="400" spans="1:13">
      <c r="A400" s="245" t="s">
        <v>2619</v>
      </c>
      <c r="B400" s="245" t="s">
        <v>2159</v>
      </c>
      <c r="C400" s="245" t="str">
        <f t="shared" si="110"/>
        <v>Elektrikit</v>
      </c>
      <c r="D400" s="246" t="str">
        <f>AllData!A633</f>
        <v>513</v>
      </c>
      <c r="E400" s="245" t="str">
        <f>AllData!B633</f>
        <v>Insulating Fishplate</v>
      </c>
      <c r="I400" s="245">
        <f>AllData!E633</f>
        <v>0.5</v>
      </c>
      <c r="J400" s="245">
        <f>AllData!F633</f>
        <v>0.67</v>
      </c>
      <c r="K400" s="245">
        <f>ROUND(AllData!G633,2)</f>
        <v>0.62</v>
      </c>
      <c r="L400" s="245">
        <f>ROUND(AllData!H633,2)</f>
        <v>0.54</v>
      </c>
    </row>
    <row r="401" spans="1:12">
      <c r="A401" s="245" t="s">
        <v>2620</v>
      </c>
      <c r="B401" s="245" t="s">
        <v>2159</v>
      </c>
      <c r="C401" s="245" t="str">
        <f t="shared" si="110"/>
        <v>Elektrikit</v>
      </c>
      <c r="D401" s="246" t="str">
        <f>AllData!A635</f>
        <v>514</v>
      </c>
      <c r="E401" s="245" t="str">
        <f>AllData!B635</f>
        <v>Insulating Bush Wheel</v>
      </c>
      <c r="H401" s="245" t="str">
        <f>AllData!D635</f>
        <v>6H</v>
      </c>
      <c r="I401" s="245">
        <f>AllData!E635</f>
        <v>6</v>
      </c>
      <c r="J401" s="245">
        <f>AllData!F635</f>
        <v>6.41</v>
      </c>
      <c r="K401" s="245">
        <f>ROUND(AllData!G635,2)</f>
        <v>5.9</v>
      </c>
      <c r="L401" s="245">
        <f>ROUND(AllData!H635,2)</f>
        <v>5.13</v>
      </c>
    </row>
    <row r="402" spans="1:12">
      <c r="A402" s="245" t="s">
        <v>2621</v>
      </c>
      <c r="B402" s="245" t="s">
        <v>2159</v>
      </c>
      <c r="C402" s="245" t="str">
        <f t="shared" si="110"/>
        <v>Elektrikit</v>
      </c>
      <c r="D402" s="246" t="str">
        <f>AllData!A636</f>
        <v>516</v>
      </c>
      <c r="E402" s="245" t="str">
        <f>AllData!B636</f>
        <v>Insulating Bush Wheel</v>
      </c>
      <c r="H402" s="245" t="str">
        <f>AllData!D636</f>
        <v>8H</v>
      </c>
      <c r="I402" s="245">
        <f>AllData!E636</f>
        <v>6</v>
      </c>
      <c r="J402" s="245">
        <f>AllData!F636</f>
        <v>6.53</v>
      </c>
      <c r="K402" s="245">
        <f>ROUND(AllData!G636,2)</f>
        <v>6.01</v>
      </c>
      <c r="L402" s="245">
        <f>ROUND(AllData!H636,2)</f>
        <v>5.22</v>
      </c>
    </row>
    <row r="403" spans="1:12">
      <c r="A403" s="245" t="s">
        <v>2622</v>
      </c>
      <c r="B403" s="245" t="s">
        <v>2159</v>
      </c>
      <c r="C403" s="245" t="str">
        <f t="shared" si="110"/>
        <v>Elektrikit</v>
      </c>
      <c r="D403" s="246" t="str">
        <f>AllData!A637</f>
        <v>518</v>
      </c>
      <c r="E403" s="245" t="str">
        <f>AllData!B637</f>
        <v>Bush Wheel</v>
      </c>
      <c r="G403" s="245" t="str">
        <f>AllData!C637</f>
        <v>1''- Solid brass</v>
      </c>
      <c r="H403" s="245" t="str">
        <f>AllData!D637</f>
        <v>6H</v>
      </c>
      <c r="I403" s="245">
        <f>AllData!E637</f>
        <v>10.199999999999999</v>
      </c>
      <c r="J403" s="245">
        <f>AllData!F637</f>
        <v>3.08</v>
      </c>
      <c r="K403" s="245">
        <f>ROUND(AllData!G637,2)</f>
        <v>2.83</v>
      </c>
      <c r="L403" s="245">
        <f>ROUND(AllData!H637,2)</f>
        <v>2.46</v>
      </c>
    </row>
    <row r="404" spans="1:12">
      <c r="A404" s="245" t="s">
        <v>2623</v>
      </c>
      <c r="B404" s="245" t="s">
        <v>2159</v>
      </c>
      <c r="C404" s="245" t="str">
        <f t="shared" si="110"/>
        <v>Elektrikit</v>
      </c>
      <c r="D404" s="246" t="str">
        <f>AllData!A639</f>
        <v>525</v>
      </c>
      <c r="E404" s="245" t="str">
        <f>AllData!B639</f>
        <v>Core Holder for 526</v>
      </c>
      <c r="I404" s="245">
        <f>AllData!E639</f>
        <v>0.9</v>
      </c>
      <c r="J404" s="245">
        <f>AllData!F639</f>
        <v>0.33</v>
      </c>
      <c r="K404" s="245">
        <f>ROUND(AllData!G639,2)</f>
        <v>0.3</v>
      </c>
      <c r="L404" s="245">
        <f>ROUND(AllData!H639,2)</f>
        <v>0.26</v>
      </c>
    </row>
    <row r="405" spans="1:12">
      <c r="A405" s="245" t="s">
        <v>2624</v>
      </c>
      <c r="B405" s="245" t="s">
        <v>2159</v>
      </c>
      <c r="C405" s="245" t="str">
        <f t="shared" si="110"/>
        <v>Elektrikit</v>
      </c>
      <c r="D405" s="246" t="str">
        <f>AllData!A640</f>
        <v>526</v>
      </c>
      <c r="E405" s="245" t="str">
        <f>AllData!B640</f>
        <v>Core for Rectangular Coil</v>
      </c>
      <c r="I405" s="245">
        <f>AllData!E640</f>
        <v>21.8</v>
      </c>
      <c r="J405" s="245">
        <f>AllData!F640</f>
        <v>2.86</v>
      </c>
      <c r="K405" s="245">
        <f>ROUND(AllData!G640,2)</f>
        <v>2.63</v>
      </c>
      <c r="L405" s="245">
        <f>ROUND(AllData!H640,2)</f>
        <v>2.29</v>
      </c>
    </row>
    <row r="406" spans="1:12">
      <c r="A406" s="245" t="s">
        <v>2625</v>
      </c>
      <c r="B406" s="245" t="s">
        <v>2159</v>
      </c>
      <c r="C406" s="245" t="str">
        <f t="shared" si="110"/>
        <v>Elektrikit</v>
      </c>
      <c r="D406" s="246" t="str">
        <f>AllData!A641</f>
        <v>527</v>
      </c>
      <c r="E406" s="245" t="str">
        <f>AllData!B641</f>
        <v>Core for Cylindrical Coil Slotted</v>
      </c>
      <c r="I406" s="245">
        <f>AllData!E641</f>
        <v>17.600000000000001</v>
      </c>
      <c r="J406" s="245">
        <f>AllData!F641</f>
        <v>3.31</v>
      </c>
      <c r="K406" s="245">
        <f>ROUND(AllData!G641,2)</f>
        <v>3.05</v>
      </c>
      <c r="L406" s="245">
        <f>ROUND(AllData!H641,2)</f>
        <v>2.65</v>
      </c>
    </row>
    <row r="407" spans="1:12">
      <c r="A407" s="245" t="s">
        <v>2626</v>
      </c>
      <c r="B407" s="245" t="s">
        <v>2159</v>
      </c>
      <c r="C407" s="245" t="str">
        <f t="shared" si="110"/>
        <v>Elektrikit</v>
      </c>
      <c r="D407" s="246" t="str">
        <f>AllData!A642</f>
        <v>528</v>
      </c>
      <c r="E407" s="245" t="str">
        <f>AllData!B642</f>
        <v>Core for Cylindrical Coil Plain</v>
      </c>
      <c r="I407" s="245">
        <f>AllData!E642</f>
        <v>12.2</v>
      </c>
      <c r="J407" s="245">
        <f>AllData!F642</f>
        <v>1.82</v>
      </c>
      <c r="K407" s="245">
        <f>ROUND(AllData!G642,2)</f>
        <v>1.67</v>
      </c>
      <c r="L407" s="245">
        <f>ROUND(AllData!H642,2)</f>
        <v>1.46</v>
      </c>
    </row>
    <row r="408" spans="1:12">
      <c r="A408" s="245" t="s">
        <v>2627</v>
      </c>
      <c r="B408" s="245" t="s">
        <v>2159</v>
      </c>
      <c r="C408" s="245" t="str">
        <f t="shared" si="110"/>
        <v>Elektrikit</v>
      </c>
      <c r="D408" s="246" t="str">
        <f>AllData!A644</f>
        <v>530</v>
      </c>
      <c r="E408" s="245" t="str">
        <f>AllData!B644</f>
        <v>Flexible Strip</v>
      </c>
      <c r="G408" s="245" t="str">
        <f>AllData!C644</f>
        <v>Length - 2''</v>
      </c>
      <c r="H408" s="245" t="str">
        <f>AllData!D644</f>
        <v>Brass</v>
      </c>
      <c r="I408" s="245">
        <f>AllData!E644</f>
        <v>0.4</v>
      </c>
      <c r="J408" s="245">
        <f>AllData!F644</f>
        <v>1.23</v>
      </c>
      <c r="K408" s="245">
        <f>ROUND(AllData!G644,2)</f>
        <v>1.1299999999999999</v>
      </c>
      <c r="L408" s="245">
        <f>ROUND(AllData!H644,2)</f>
        <v>0.98</v>
      </c>
    </row>
    <row r="409" spans="1:12">
      <c r="A409" s="245" t="s">
        <v>2628</v>
      </c>
      <c r="B409" s="245" t="s">
        <v>2159</v>
      </c>
      <c r="C409" s="245" t="str">
        <f t="shared" si="110"/>
        <v>Elektrikit</v>
      </c>
      <c r="D409" s="246" t="str">
        <f>AllData!A646</f>
        <v>531</v>
      </c>
      <c r="E409" s="245" t="str">
        <f>AllData!B646</f>
        <v>Wiper Arm</v>
      </c>
      <c r="G409" s="245" t="str">
        <f>AllData!C646</f>
        <v>Length - 1''</v>
      </c>
      <c r="I409" s="245">
        <f>AllData!E646</f>
        <v>0.35</v>
      </c>
      <c r="J409" s="245">
        <f>AllData!F646</f>
        <v>1.71</v>
      </c>
      <c r="K409" s="245">
        <f>ROUND(AllData!G646,2)</f>
        <v>1.57</v>
      </c>
      <c r="L409" s="245">
        <f>ROUND(AllData!H646,2)</f>
        <v>1.37</v>
      </c>
    </row>
    <row r="410" spans="1:12">
      <c r="A410" s="245" t="s">
        <v>2629</v>
      </c>
      <c r="B410" s="245" t="s">
        <v>2159</v>
      </c>
      <c r="C410" s="245" t="str">
        <f t="shared" si="110"/>
        <v>Elektrikit</v>
      </c>
      <c r="D410" s="246" t="str">
        <f>AllData!A647</f>
        <v>532</v>
      </c>
      <c r="E410" s="245" t="str">
        <f>AllData!B647</f>
        <v>Wiper Arm</v>
      </c>
      <c r="G410" s="245" t="str">
        <f>AllData!C647</f>
        <v>Length - 1 1/2''</v>
      </c>
      <c r="I410" s="245">
        <f>AllData!E647</f>
        <v>1.05</v>
      </c>
      <c r="J410" s="245">
        <f>AllData!F647</f>
        <v>1.0900000000000001</v>
      </c>
      <c r="K410" s="245">
        <f>ROUND(AllData!G647,2)</f>
        <v>1</v>
      </c>
      <c r="L410" s="245">
        <f>ROUND(AllData!H647,2)</f>
        <v>0.87</v>
      </c>
    </row>
    <row r="411" spans="1:12">
      <c r="A411" s="245" t="s">
        <v>2630</v>
      </c>
      <c r="B411" s="245" t="s">
        <v>2159</v>
      </c>
      <c r="C411" s="245" t="str">
        <f t="shared" si="110"/>
        <v>Elektrikit</v>
      </c>
      <c r="D411" s="246" t="str">
        <f>AllData!A648</f>
        <v>533</v>
      </c>
      <c r="E411" s="245" t="str">
        <f>AllData!B648</f>
        <v>Wiper Arm</v>
      </c>
      <c r="G411" s="245" t="str">
        <f>AllData!C648</f>
        <v>Length - 1''</v>
      </c>
      <c r="I411" s="245">
        <f>AllData!E648</f>
        <v>1.65</v>
      </c>
      <c r="J411" s="245">
        <f>AllData!F648</f>
        <v>5.5</v>
      </c>
      <c r="K411" s="245">
        <f>ROUND(AllData!G648,2)</f>
        <v>5.0599999999999996</v>
      </c>
      <c r="L411" s="245">
        <f>ROUND(AllData!H648,2)</f>
        <v>4.4000000000000004</v>
      </c>
    </row>
    <row r="412" spans="1:12">
      <c r="A412" s="245" t="s">
        <v>2631</v>
      </c>
      <c r="B412" s="245" t="s">
        <v>2159</v>
      </c>
      <c r="C412" s="245" t="str">
        <f t="shared" si="110"/>
        <v>Elektrikit</v>
      </c>
      <c r="D412" s="246" t="str">
        <f>AllData!A650</f>
        <v>542</v>
      </c>
      <c r="E412" s="245" t="str">
        <f>AllData!B650</f>
        <v>Terminal Nut</v>
      </c>
      <c r="I412" s="245">
        <f>AllData!E650</f>
        <v>1.55</v>
      </c>
      <c r="J412" s="245">
        <f>AllData!F650</f>
        <v>0.65</v>
      </c>
      <c r="K412" s="245">
        <f>ROUND(AllData!G650,2)</f>
        <v>0.6</v>
      </c>
      <c r="L412" s="245">
        <f>ROUND(AllData!H650,2)</f>
        <v>0.52</v>
      </c>
    </row>
    <row r="413" spans="1:12">
      <c r="A413" s="245" t="s">
        <v>2632</v>
      </c>
      <c r="B413" s="245" t="s">
        <v>2159</v>
      </c>
      <c r="C413" s="245" t="str">
        <f t="shared" si="110"/>
        <v>Elektrikit</v>
      </c>
      <c r="D413" s="246" t="str">
        <f>AllData!A651</f>
        <v>543</v>
      </c>
      <c r="E413" s="245" t="str">
        <f>AllData!B651</f>
        <v>Contact Screw</v>
      </c>
      <c r="I413" s="245">
        <f>AllData!E651</f>
        <v>1.6</v>
      </c>
      <c r="J413" s="245">
        <f>AllData!F651</f>
        <v>3.83</v>
      </c>
      <c r="K413" s="245">
        <f>ROUND(AllData!G651,2)</f>
        <v>3.52</v>
      </c>
      <c r="L413" s="245">
        <f>ROUND(AllData!H651,2)</f>
        <v>3.06</v>
      </c>
    </row>
    <row r="414" spans="1:12">
      <c r="A414" s="245" t="s">
        <v>2633</v>
      </c>
      <c r="B414" s="245" t="s">
        <v>2159</v>
      </c>
      <c r="C414" s="245" t="str">
        <f t="shared" si="110"/>
        <v>Elektrikit</v>
      </c>
      <c r="D414" s="246" t="str">
        <f>AllData!A652</f>
        <v>544</v>
      </c>
      <c r="E414" s="245" t="str">
        <f>AllData!B652</f>
        <v>Contact Stud</v>
      </c>
      <c r="I414" s="245">
        <f>AllData!E652</f>
        <v>2.35</v>
      </c>
      <c r="J414" s="245">
        <f>AllData!F652</f>
        <v>0.97</v>
      </c>
      <c r="K414" s="245">
        <f>ROUND(AllData!G652,2)</f>
        <v>0.89</v>
      </c>
      <c r="L414" s="245">
        <f>ROUND(AllData!H652,2)</f>
        <v>0.78</v>
      </c>
    </row>
    <row r="415" spans="1:12">
      <c r="A415" s="245" t="s">
        <v>2634</v>
      </c>
      <c r="B415" s="245" t="s">
        <v>2159</v>
      </c>
      <c r="C415" s="245" t="str">
        <f t="shared" si="110"/>
        <v>Elektrikit</v>
      </c>
      <c r="D415" s="246" t="str">
        <f>AllData!A653</f>
        <v>545</v>
      </c>
      <c r="E415" s="245" t="str">
        <f>AllData!B653</f>
        <v>Pivot Bolt</v>
      </c>
      <c r="I415" s="245">
        <f>AllData!E653</f>
        <v>1.3</v>
      </c>
      <c r="J415" s="245">
        <f>AllData!F653</f>
        <v>2.19</v>
      </c>
      <c r="K415" s="245">
        <f>ROUND(AllData!G653,2)</f>
        <v>2.0099999999999998</v>
      </c>
      <c r="L415" s="245">
        <f>ROUND(AllData!H653,2)</f>
        <v>1.75</v>
      </c>
    </row>
    <row r="416" spans="1:12">
      <c r="A416" s="245" t="s">
        <v>2635</v>
      </c>
      <c r="B416" s="245" t="s">
        <v>2159</v>
      </c>
      <c r="C416" s="245" t="str">
        <f t="shared" si="110"/>
        <v>Elektrikit</v>
      </c>
      <c r="D416" s="246" t="str">
        <f>AllData!A655</f>
        <v>548</v>
      </c>
      <c r="E416" s="245" t="str">
        <f>AllData!B655</f>
        <v>Pivot Rod</v>
      </c>
      <c r="I416" s="245">
        <f>AllData!E655</f>
        <v>8.5</v>
      </c>
      <c r="J416" s="245">
        <f>AllData!F655</f>
        <v>2.08</v>
      </c>
      <c r="K416" s="245">
        <f>ROUND(AllData!G655,2)</f>
        <v>1.91</v>
      </c>
      <c r="L416" s="245">
        <f>ROUND(AllData!H655,2)</f>
        <v>1.66</v>
      </c>
    </row>
    <row r="417" spans="1:13">
      <c r="A417" s="245" t="s">
        <v>2636</v>
      </c>
      <c r="B417" s="245" t="s">
        <v>2159</v>
      </c>
      <c r="C417" s="245" t="str">
        <f t="shared" si="110"/>
        <v>Elektrikit</v>
      </c>
      <c r="D417" s="246" t="str">
        <f>AllData!A656</f>
        <v>549</v>
      </c>
      <c r="E417" s="245" t="str">
        <f>AllData!B656</f>
        <v>Pivot Rod</v>
      </c>
      <c r="I417" s="245">
        <f>AllData!E656</f>
        <v>5</v>
      </c>
      <c r="J417" s="245">
        <f>AllData!F656</f>
        <v>1.66</v>
      </c>
      <c r="K417" s="245">
        <f>ROUND(AllData!G656,2)</f>
        <v>1.53</v>
      </c>
      <c r="L417" s="245">
        <f>ROUND(AllData!H656,2)</f>
        <v>1.33</v>
      </c>
    </row>
    <row r="418" spans="1:13">
      <c r="A418" s="245" t="s">
        <v>2637</v>
      </c>
      <c r="B418" s="245" t="s">
        <v>2159</v>
      </c>
      <c r="C418" s="245" t="str">
        <f t="shared" si="110"/>
        <v>Elektrikit</v>
      </c>
      <c r="D418" s="246" t="str">
        <f>AllData!A657</f>
        <v>550</v>
      </c>
      <c r="E418" s="245" t="str">
        <f>AllData!B657</f>
        <v>Short Pivot</v>
      </c>
      <c r="I418" s="245">
        <f>AllData!E657</f>
        <v>1.5</v>
      </c>
      <c r="J418" s="245">
        <f>AllData!F657</f>
        <v>1.06</v>
      </c>
      <c r="K418" s="245">
        <f>ROUND(AllData!G657,2)</f>
        <v>0.98</v>
      </c>
      <c r="L418" s="245">
        <f>ROUND(AllData!H657,2)</f>
        <v>0.85</v>
      </c>
    </row>
    <row r="419" spans="1:13">
      <c r="A419" s="245" t="s">
        <v>2638</v>
      </c>
      <c r="B419" s="245" t="s">
        <v>2159</v>
      </c>
      <c r="C419" s="245" t="str">
        <f t="shared" si="110"/>
        <v>Elektrikit</v>
      </c>
      <c r="D419" s="246" t="str">
        <f>AllData!A659</f>
        <v>551</v>
      </c>
      <c r="E419" s="245" t="str">
        <f>AllData!B659</f>
        <v>Flat Commutator</v>
      </c>
      <c r="I419" s="245">
        <f>AllData!E659</f>
        <v>7.75</v>
      </c>
      <c r="J419" s="245">
        <f>AllData!F659</f>
        <v>13.19</v>
      </c>
      <c r="K419" s="245">
        <f>ROUND(AllData!G659,2)</f>
        <v>12.13</v>
      </c>
      <c r="L419" s="245">
        <f>ROUND(AllData!H659,2)</f>
        <v>10.55</v>
      </c>
    </row>
    <row r="420" spans="1:13">
      <c r="A420" s="245" t="s">
        <v>2639</v>
      </c>
      <c r="B420" s="245" t="s">
        <v>2159</v>
      </c>
      <c r="C420" s="245" t="str">
        <f t="shared" si="110"/>
        <v>Elektrikit</v>
      </c>
      <c r="D420" s="246" t="str">
        <f>AllData!A660</f>
        <v>555</v>
      </c>
      <c r="E420" s="245" t="str">
        <f>AllData!B660</f>
        <v>Rod With Square End</v>
      </c>
      <c r="I420" s="245">
        <f>AllData!E660</f>
        <v>9.25</v>
      </c>
      <c r="J420" s="245">
        <f>AllData!F660</f>
        <v>3.53</v>
      </c>
      <c r="K420" s="245">
        <f>ROUND(AllData!G660,2)</f>
        <v>3.25</v>
      </c>
      <c r="L420" s="245">
        <f>ROUND(AllData!H660,2)</f>
        <v>2.82</v>
      </c>
    </row>
    <row r="421" spans="1:13">
      <c r="A421" s="245" t="s">
        <v>2640</v>
      </c>
      <c r="B421" s="245" t="s">
        <v>2159</v>
      </c>
      <c r="C421" s="245" t="str">
        <f t="shared" si="110"/>
        <v>Elektrikit</v>
      </c>
      <c r="D421" s="246" t="str">
        <f>AllData!A661</f>
        <v>561</v>
      </c>
      <c r="E421" s="245" t="str">
        <f>AllData!B661</f>
        <v>Thin Brass Washer</v>
      </c>
      <c r="I421" s="245">
        <f>AllData!E661</f>
        <v>0.22</v>
      </c>
      <c r="J421" s="245">
        <f>AllData!F661</f>
        <v>0.44</v>
      </c>
      <c r="K421" s="245">
        <f>ROUND(AllData!G661,2)</f>
        <v>0.4</v>
      </c>
      <c r="L421" s="245">
        <f>ROUND(AllData!H661,2)</f>
        <v>0.35</v>
      </c>
    </row>
    <row r="422" spans="1:13">
      <c r="A422" s="245" t="s">
        <v>2641</v>
      </c>
      <c r="B422" s="245" t="s">
        <v>2159</v>
      </c>
      <c r="C422" s="245" t="str">
        <f t="shared" si="110"/>
        <v>Elektrikit</v>
      </c>
      <c r="D422" s="246" t="str">
        <f>AllData!A662</f>
        <v>563</v>
      </c>
      <c r="E422" s="245" t="str">
        <f>AllData!B662</f>
        <v>Screwed Rod Brass</v>
      </c>
      <c r="I422" s="245">
        <f>AllData!E662</f>
        <v>3.8</v>
      </c>
      <c r="J422" s="245">
        <f>AllData!F662</f>
        <v>0.99</v>
      </c>
      <c r="K422" s="245">
        <f>ROUND(AllData!G662,2)</f>
        <v>0.91</v>
      </c>
      <c r="L422" s="245">
        <f>ROUND(AllData!H662,2)</f>
        <v>0.79</v>
      </c>
    </row>
    <row r="423" spans="1:13">
      <c r="A423" s="245" t="s">
        <v>2642</v>
      </c>
      <c r="B423" s="245" t="s">
        <v>2159</v>
      </c>
      <c r="C423" s="245" t="str">
        <f t="shared" si="110"/>
        <v>Elektrikit</v>
      </c>
      <c r="D423" s="246" t="str">
        <f>AllData!A663</f>
        <v>564</v>
      </c>
      <c r="E423" s="245" t="str">
        <f>AllData!B663</f>
        <v>Insulating Spacer</v>
      </c>
      <c r="I423" s="245">
        <f>AllData!E663</f>
        <v>0.8</v>
      </c>
      <c r="J423" s="245">
        <f>AllData!F663</f>
        <v>1.71</v>
      </c>
      <c r="K423" s="245">
        <f>ROUND(AllData!G663,2)</f>
        <v>1.57</v>
      </c>
      <c r="L423" s="245">
        <f>ROUND(AllData!H663,2)</f>
        <v>1.37</v>
      </c>
    </row>
    <row r="424" spans="1:13">
      <c r="A424" s="245" t="s">
        <v>2643</v>
      </c>
      <c r="B424" s="245" t="s">
        <v>2159</v>
      </c>
      <c r="C424" s="245" t="str">
        <f t="shared" ref="C424:C431" si="111">$Q$23</f>
        <v>X-Series Parts</v>
      </c>
      <c r="D424" s="246" t="str">
        <f>AllData!A667</f>
        <v>X-409</v>
      </c>
      <c r="E424" s="245" t="str">
        <f>AllData!B667</f>
        <v>Perforated Strip</v>
      </c>
      <c r="G424" s="245" t="str">
        <f>AllData!C667</f>
        <v>Length - 1 3/4''</v>
      </c>
      <c r="H424" s="245" t="str">
        <f>AllData!D667</f>
        <v>5H - 7H - 5H</v>
      </c>
      <c r="I424" s="245">
        <f>AllData!E667</f>
        <v>3.2</v>
      </c>
      <c r="J424" s="245">
        <f>AllData!F667</f>
        <v>1.08</v>
      </c>
      <c r="K424" s="245">
        <f>ROUND(AllData!G667,2)</f>
        <v>0.99</v>
      </c>
      <c r="L424" s="245">
        <f>ROUND(AllData!H667,2)</f>
        <v>0.86</v>
      </c>
      <c r="M424" s="245" t="str">
        <f>_xlfn.TEXTJOIN(" , ",TRUE,$Q$42,$Q$43)</f>
        <v>Nickel plate , Green</v>
      </c>
    </row>
    <row r="425" spans="1:13">
      <c r="A425" s="245" t="s">
        <v>2644</v>
      </c>
      <c r="B425" s="245" t="s">
        <v>2159</v>
      </c>
      <c r="C425" s="245" t="str">
        <f t="shared" si="111"/>
        <v>X-Series Parts</v>
      </c>
      <c r="D425" s="246" t="str">
        <f>AllData!A668</f>
        <v>X-407</v>
      </c>
      <c r="E425" s="245" t="str">
        <f>AllData!B668</f>
        <v>Perforated Strip</v>
      </c>
      <c r="G425" s="245" t="str">
        <f>AllData!C668</f>
        <v>Length - 2 3/4''</v>
      </c>
      <c r="H425" s="245" t="str">
        <f>AllData!D668</f>
        <v>9H - 11H - 9H</v>
      </c>
      <c r="I425" s="245">
        <f>AllData!E668</f>
        <v>5</v>
      </c>
      <c r="J425" s="245">
        <f>AllData!F668</f>
        <v>1.41</v>
      </c>
      <c r="K425" s="245">
        <f>ROUND(AllData!G668,2)</f>
        <v>1.3</v>
      </c>
      <c r="L425" s="245">
        <f>ROUND(AllData!H668,2)</f>
        <v>1.1299999999999999</v>
      </c>
      <c r="M425" s="245" t="str">
        <f t="shared" ref="M425:M430" si="112">_xlfn.TEXTJOIN(" , ",TRUE,$Q$42,$Q$43)</f>
        <v>Nickel plate , Green</v>
      </c>
    </row>
    <row r="426" spans="1:13">
      <c r="A426" s="245" t="s">
        <v>2645</v>
      </c>
      <c r="B426" s="245" t="s">
        <v>2159</v>
      </c>
      <c r="C426" s="245" t="str">
        <f t="shared" si="111"/>
        <v>X-Series Parts</v>
      </c>
      <c r="D426" s="246" t="str">
        <f>AllData!A669</f>
        <v>X-405</v>
      </c>
      <c r="E426" s="245" t="str">
        <f>AllData!B669</f>
        <v>Perforated Strip</v>
      </c>
      <c r="G426" s="245" t="str">
        <f>AllData!C669</f>
        <v>Length - 4 1/4''</v>
      </c>
      <c r="H426" s="245" t="str">
        <f>AllData!D669</f>
        <v>15H - 17H - 15H</v>
      </c>
      <c r="I426" s="245">
        <f>AllData!E669</f>
        <v>7.5</v>
      </c>
      <c r="J426" s="245">
        <f>AllData!F669</f>
        <v>2.06</v>
      </c>
      <c r="K426" s="245">
        <f>ROUND(AllData!G669,2)</f>
        <v>1.9</v>
      </c>
      <c r="L426" s="245">
        <f>ROUND(AllData!H669,2)</f>
        <v>1.65</v>
      </c>
      <c r="M426" s="245" t="str">
        <f t="shared" si="112"/>
        <v>Nickel plate , Green</v>
      </c>
    </row>
    <row r="427" spans="1:13">
      <c r="A427" s="245" t="s">
        <v>2646</v>
      </c>
      <c r="B427" s="245" t="s">
        <v>2159</v>
      </c>
      <c r="C427" s="245" t="str">
        <f t="shared" si="111"/>
        <v>X-Series Parts</v>
      </c>
      <c r="D427" s="246" t="str">
        <f>AllData!A670</f>
        <v>X-404</v>
      </c>
      <c r="E427" s="245" t="str">
        <f>AllData!B670</f>
        <v>Perforated Strip</v>
      </c>
      <c r="G427" s="245" t="str">
        <f>AllData!C670</f>
        <v>Length - 5 1/4''</v>
      </c>
      <c r="H427" s="245" t="str">
        <f>AllData!D670</f>
        <v>19H - 21H - 19H</v>
      </c>
      <c r="I427" s="245">
        <f>AllData!E670</f>
        <v>9.3000000000000007</v>
      </c>
      <c r="J427" s="245">
        <f>AllData!F670</f>
        <v>2.5499999999999998</v>
      </c>
      <c r="K427" s="245">
        <f>ROUND(AllData!G670,2)</f>
        <v>2.35</v>
      </c>
      <c r="L427" s="245">
        <f>ROUND(AllData!H670,2)</f>
        <v>2.04</v>
      </c>
      <c r="M427" s="245" t="str">
        <f t="shared" si="112"/>
        <v>Nickel plate , Green</v>
      </c>
    </row>
    <row r="428" spans="1:13">
      <c r="A428" s="245" t="s">
        <v>2647</v>
      </c>
      <c r="B428" s="245" t="s">
        <v>2159</v>
      </c>
      <c r="C428" s="245" t="str">
        <f t="shared" si="111"/>
        <v>X-Series Parts</v>
      </c>
      <c r="D428" s="246" t="str">
        <f>AllData!A672</f>
        <v>X-421</v>
      </c>
      <c r="E428" s="245" t="str">
        <f>AllData!B672</f>
        <v>Angle Bracket</v>
      </c>
      <c r="I428" s="245">
        <f>AllData!E672</f>
        <v>1.6</v>
      </c>
      <c r="J428" s="245">
        <f>AllData!F672</f>
        <v>0.77</v>
      </c>
      <c r="K428" s="245">
        <f>ROUND(AllData!G672,2)</f>
        <v>0.71</v>
      </c>
      <c r="L428" s="245">
        <f>ROUND(AllData!H672,2)</f>
        <v>0.62</v>
      </c>
      <c r="M428" s="245" t="str">
        <f t="shared" si="112"/>
        <v>Nickel plate , Green</v>
      </c>
    </row>
    <row r="429" spans="1:13">
      <c r="A429" s="245" t="s">
        <v>2648</v>
      </c>
      <c r="B429" s="245" t="s">
        <v>2159</v>
      </c>
      <c r="C429" s="245" t="str">
        <f t="shared" si="111"/>
        <v>X-Series Parts</v>
      </c>
      <c r="D429" s="246" t="str">
        <f>AllData!A673</f>
        <v>X-457</v>
      </c>
      <c r="E429" s="245" t="str">
        <f>AllData!B673</f>
        <v>Double Angle Strip</v>
      </c>
      <c r="G429" s="245" t="str">
        <f>AllData!C673</f>
        <v>Size - 3/4''x1/2''</v>
      </c>
      <c r="I429" s="245">
        <f>AllData!E673</f>
        <v>3</v>
      </c>
      <c r="J429" s="245">
        <f>AllData!F673</f>
        <v>1.34</v>
      </c>
      <c r="K429" s="245">
        <f>ROUND(AllData!G673,2)</f>
        <v>1.23</v>
      </c>
      <c r="L429" s="245">
        <f>ROUND(AllData!H673,2)</f>
        <v>1.07</v>
      </c>
      <c r="M429" s="245" t="str">
        <f t="shared" si="112"/>
        <v>Nickel plate , Green</v>
      </c>
    </row>
    <row r="430" spans="1:13">
      <c r="A430" s="245" t="s">
        <v>2649</v>
      </c>
      <c r="B430" s="245" t="s">
        <v>2159</v>
      </c>
      <c r="C430" s="245" t="str">
        <f t="shared" si="111"/>
        <v>X-Series Parts</v>
      </c>
      <c r="D430" s="246" t="str">
        <f>AllData!A674</f>
        <v>X-455</v>
      </c>
      <c r="E430" s="245" t="str">
        <f>AllData!B674</f>
        <v>Double Angle Strip</v>
      </c>
      <c r="G430" s="245" t="str">
        <f>AllData!C674</f>
        <v>Size - 1 3/4''x1/2''</v>
      </c>
      <c r="I430" s="245">
        <f>AllData!E674</f>
        <v>5</v>
      </c>
      <c r="J430" s="245">
        <f>AllData!F674</f>
        <v>1.6</v>
      </c>
      <c r="K430" s="245">
        <f>ROUND(AllData!G674,2)</f>
        <v>1.47</v>
      </c>
      <c r="L430" s="245">
        <f>ROUND(AllData!H674,2)</f>
        <v>1.28</v>
      </c>
      <c r="M430" s="245" t="str">
        <f t="shared" si="112"/>
        <v>Nickel plate , Green</v>
      </c>
    </row>
    <row r="431" spans="1:13">
      <c r="A431" s="245" t="s">
        <v>2650</v>
      </c>
      <c r="B431" s="245" t="s">
        <v>2159</v>
      </c>
      <c r="C431" s="245" t="str">
        <f t="shared" si="111"/>
        <v>X-Series Parts</v>
      </c>
      <c r="D431" s="246" t="str">
        <f>AllData!A676</f>
        <v>X-475</v>
      </c>
      <c r="E431" s="245" t="str">
        <f>AllData!B676</f>
        <v>Disc</v>
      </c>
      <c r="G431" s="245" t="str">
        <f>AllData!C676</f>
        <v>Length - 1 1/4''</v>
      </c>
      <c r="H431" s="245" t="str">
        <f>AllData!D676</f>
        <v>8H</v>
      </c>
      <c r="I431" s="245">
        <f>AllData!E676</f>
        <v>4.7</v>
      </c>
      <c r="J431" s="245">
        <f>AllData!F676</f>
        <v>0.79</v>
      </c>
      <c r="K431" s="245">
        <f>ROUND(AllData!G676,2)</f>
        <v>0.73</v>
      </c>
      <c r="L431" s="245">
        <f>ROUND(AllData!H676,2)</f>
        <v>0.63</v>
      </c>
      <c r="M431" s="245" t="str">
        <f>_xlfn.TEXTJOIN(" , ",TRUE,$Q$42,$Q$47)</f>
        <v>Nickel plate , Red</v>
      </c>
    </row>
    <row r="432" spans="1:13">
      <c r="A432" s="245" t="s">
        <v>2651</v>
      </c>
      <c r="B432" s="245" t="s">
        <v>2159</v>
      </c>
      <c r="C432" s="245" t="str">
        <f t="shared" ref="C432:C439" si="113">$Q$24</f>
        <v>Triple-Flat Axle System</v>
      </c>
      <c r="D432" s="246" t="str">
        <f>AllData!A680</f>
        <v>315</v>
      </c>
      <c r="E432" s="245" t="str">
        <f>AllData!B680</f>
        <v>Triple-Flat Axle Rod</v>
      </c>
      <c r="G432" s="245" t="str">
        <f>AllData!C680</f>
        <v>Length - 5''</v>
      </c>
      <c r="I432" s="245">
        <f>AllData!E680</f>
        <v>11.1</v>
      </c>
      <c r="J432" s="245">
        <f>AllData!F680</f>
        <v>2.19</v>
      </c>
      <c r="K432" s="245">
        <f>ROUND(AllData!G680,2)</f>
        <v>2.0099999999999998</v>
      </c>
      <c r="L432" s="245">
        <f>ROUND(AllData!H680,2)</f>
        <v>1.75</v>
      </c>
      <c r="M432" s="245" t="str">
        <f>$Q$46</f>
        <v>Stainless Steel</v>
      </c>
    </row>
    <row r="433" spans="1:13">
      <c r="A433" s="245" t="s">
        <v>2652</v>
      </c>
      <c r="B433" s="245" t="s">
        <v>2159</v>
      </c>
      <c r="C433" s="245" t="str">
        <f t="shared" si="113"/>
        <v>Triple-Flat Axle System</v>
      </c>
      <c r="D433" s="246" t="str">
        <f>AllData!A681</f>
        <v>315a</v>
      </c>
      <c r="E433" s="245" t="str">
        <f>AllData!B681</f>
        <v>Triple-Flat Axle Rod</v>
      </c>
      <c r="G433" s="245" t="str">
        <f>AllData!C681</f>
        <v>Length - 4 1/2''</v>
      </c>
      <c r="I433" s="245">
        <f>AllData!E681</f>
        <v>10.1</v>
      </c>
      <c r="J433" s="245">
        <f>AllData!F681</f>
        <v>2</v>
      </c>
      <c r="K433" s="245">
        <f>ROUND(AllData!G681,2)</f>
        <v>1.84</v>
      </c>
      <c r="L433" s="245">
        <f>ROUND(AllData!H681,2)</f>
        <v>1.6</v>
      </c>
      <c r="M433" s="245" t="str">
        <f t="shared" ref="M433:M439" si="114">$Q$46</f>
        <v>Stainless Steel</v>
      </c>
    </row>
    <row r="434" spans="1:13">
      <c r="A434" s="245" t="s">
        <v>2653</v>
      </c>
      <c r="B434" s="245" t="s">
        <v>2159</v>
      </c>
      <c r="C434" s="245" t="str">
        <f t="shared" si="113"/>
        <v>Triple-Flat Axle System</v>
      </c>
      <c r="D434" s="246" t="str">
        <f>AllData!A682</f>
        <v>315b</v>
      </c>
      <c r="E434" s="245" t="str">
        <f>AllData!B682</f>
        <v>Triple-Flat Axle Rod</v>
      </c>
      <c r="G434" s="245" t="str">
        <f>AllData!C682</f>
        <v>Length - 4''</v>
      </c>
      <c r="I434" s="245">
        <f>AllData!E682</f>
        <v>8.9</v>
      </c>
      <c r="J434" s="245">
        <f>AllData!F682</f>
        <v>1.84</v>
      </c>
      <c r="K434" s="245">
        <f>ROUND(AllData!G682,2)</f>
        <v>1.69</v>
      </c>
      <c r="L434" s="245">
        <f>ROUND(AllData!H682,2)</f>
        <v>1.47</v>
      </c>
      <c r="M434" s="245" t="str">
        <f t="shared" si="114"/>
        <v>Stainless Steel</v>
      </c>
    </row>
    <row r="435" spans="1:13">
      <c r="A435" s="245" t="s">
        <v>2654</v>
      </c>
      <c r="B435" s="245" t="s">
        <v>2159</v>
      </c>
      <c r="C435" s="245" t="str">
        <f t="shared" si="113"/>
        <v>Triple-Flat Axle System</v>
      </c>
      <c r="D435" s="246" t="str">
        <f>AllData!A683</f>
        <v>316a</v>
      </c>
      <c r="E435" s="245" t="str">
        <f>AllData!B683</f>
        <v>Triple-Flat Axle Rod</v>
      </c>
      <c r="G435" s="245" t="str">
        <f>AllData!C683</f>
        <v>Length - 2 1/2''</v>
      </c>
      <c r="I435" s="245">
        <f>AllData!E683</f>
        <v>5.6</v>
      </c>
      <c r="J435" s="245">
        <f>AllData!F683</f>
        <v>1.36</v>
      </c>
      <c r="K435" s="245">
        <f>ROUND(AllData!G683,2)</f>
        <v>1.25</v>
      </c>
      <c r="L435" s="245">
        <f>ROUND(AllData!H683,2)</f>
        <v>1.0900000000000001</v>
      </c>
      <c r="M435" s="245" t="str">
        <f t="shared" si="114"/>
        <v>Stainless Steel</v>
      </c>
    </row>
    <row r="436" spans="1:13">
      <c r="A436" s="245" t="s">
        <v>2655</v>
      </c>
      <c r="B436" s="245" t="s">
        <v>2159</v>
      </c>
      <c r="C436" s="245" t="str">
        <f t="shared" si="113"/>
        <v>Triple-Flat Axle System</v>
      </c>
      <c r="D436" s="246" t="str">
        <f>AllData!A684</f>
        <v>316b</v>
      </c>
      <c r="E436" s="245" t="str">
        <f>AllData!B684</f>
        <v>Triple-Flat Axle Rod</v>
      </c>
      <c r="G436" s="245" t="str">
        <f>AllData!C684</f>
        <v>Length - 3''</v>
      </c>
      <c r="I436" s="245">
        <f>AllData!E684</f>
        <v>6.7</v>
      </c>
      <c r="J436" s="245">
        <f>AllData!F684</f>
        <v>1.55</v>
      </c>
      <c r="K436" s="245">
        <f>ROUND(AllData!G684,2)</f>
        <v>1.43</v>
      </c>
      <c r="L436" s="245">
        <f>ROUND(AllData!H684,2)</f>
        <v>1.24</v>
      </c>
      <c r="M436" s="245" t="str">
        <f t="shared" si="114"/>
        <v>Stainless Steel</v>
      </c>
    </row>
    <row r="437" spans="1:13">
      <c r="A437" s="245" t="s">
        <v>2656</v>
      </c>
      <c r="B437" s="245" t="s">
        <v>2159</v>
      </c>
      <c r="C437" s="245" t="str">
        <f t="shared" si="113"/>
        <v>Triple-Flat Axle System</v>
      </c>
      <c r="D437" s="246" t="str">
        <f>AllData!A685</f>
        <v>317</v>
      </c>
      <c r="E437" s="245" t="str">
        <f>AllData!B685</f>
        <v>Triple-Flat Axle Rod</v>
      </c>
      <c r="G437" s="245" t="str">
        <f>AllData!C685</f>
        <v>Length - 2''</v>
      </c>
      <c r="I437" s="245">
        <f>AllData!E685</f>
        <v>4.5</v>
      </c>
      <c r="J437" s="245">
        <f>AllData!F685</f>
        <v>1.17</v>
      </c>
      <c r="K437" s="245">
        <f>ROUND(AllData!G685,2)</f>
        <v>1.08</v>
      </c>
      <c r="L437" s="245">
        <f>ROUND(AllData!H685,2)</f>
        <v>0.94</v>
      </c>
      <c r="M437" s="245" t="str">
        <f t="shared" si="114"/>
        <v>Stainless Steel</v>
      </c>
    </row>
    <row r="438" spans="1:13">
      <c r="A438" s="245" t="s">
        <v>2657</v>
      </c>
      <c r="B438" s="245" t="s">
        <v>2159</v>
      </c>
      <c r="C438" s="245" t="str">
        <f t="shared" si="113"/>
        <v>Triple-Flat Axle System</v>
      </c>
      <c r="D438" s="246" t="str">
        <f>AllData!A686</f>
        <v>318a</v>
      </c>
      <c r="E438" s="245" t="str">
        <f>AllData!B686</f>
        <v>Triple-Flat Axle Rod</v>
      </c>
      <c r="G438" s="245" t="str">
        <f>AllData!C686</f>
        <v>Length - 1 1/2''</v>
      </c>
      <c r="I438" s="245">
        <f>AllData!E686</f>
        <v>3.4</v>
      </c>
      <c r="J438" s="245">
        <f>AllData!F686</f>
        <v>1.05</v>
      </c>
      <c r="K438" s="245">
        <f>ROUND(AllData!G686,2)</f>
        <v>0.97</v>
      </c>
      <c r="L438" s="245">
        <f>ROUND(AllData!H686,2)</f>
        <v>0.84</v>
      </c>
      <c r="M438" s="245" t="str">
        <f t="shared" si="114"/>
        <v>Stainless Steel</v>
      </c>
    </row>
    <row r="439" spans="1:13">
      <c r="A439" s="245" t="s">
        <v>2658</v>
      </c>
      <c r="B439" s="245" t="s">
        <v>2159</v>
      </c>
      <c r="C439" s="245" t="str">
        <f t="shared" si="113"/>
        <v>Triple-Flat Axle System</v>
      </c>
      <c r="D439" s="246" t="str">
        <f>AllData!A687</f>
        <v>318c</v>
      </c>
      <c r="E439" s="245" t="str">
        <f>AllData!B687</f>
        <v>Triple-Flat Axle Rod</v>
      </c>
      <c r="G439" s="245" t="str">
        <f>AllData!C687</f>
        <v>Length - 1 1/4''</v>
      </c>
      <c r="I439" s="245">
        <f>AllData!E687</f>
        <v>2.85</v>
      </c>
      <c r="J439" s="245">
        <f>AllData!F687</f>
        <v>1.04</v>
      </c>
      <c r="K439" s="245">
        <f>ROUND(AllData!G687,2)</f>
        <v>0.96</v>
      </c>
      <c r="L439" s="245">
        <f>ROUND(AllData!H687,2)</f>
        <v>0.83</v>
      </c>
      <c r="M439" s="245" t="str">
        <f t="shared" si="114"/>
        <v>Stainless Steel</v>
      </c>
    </row>
    <row r="440" spans="1:13">
      <c r="A440" s="245" t="s">
        <v>2659</v>
      </c>
      <c r="B440" s="245" t="s">
        <v>2661</v>
      </c>
      <c r="C440" s="245" t="str">
        <f t="shared" ref="C440:C457" si="115">$Q$5</f>
        <v>Strips &amp; Perforated Components</v>
      </c>
      <c r="D440" s="246" t="str">
        <f>AllData!A693</f>
        <v>3a</v>
      </c>
      <c r="E440" s="245" t="str">
        <f>AllData!B693</f>
        <v>Perforated Strip</v>
      </c>
      <c r="G440" s="245" t="str">
        <f>AllData!C693</f>
        <v>Length - 4''</v>
      </c>
      <c r="H440" s="245" t="str">
        <f>AllData!D693</f>
        <v>8H</v>
      </c>
      <c r="I440" s="245">
        <f>AllData!E693</f>
        <v>7.8</v>
      </c>
      <c r="J440" s="245">
        <f>AllData!F693</f>
        <v>1.1200000000000001</v>
      </c>
      <c r="K440" s="245">
        <f>ROUND(AllData!G693,2)</f>
        <v>1.03</v>
      </c>
      <c r="L440" s="245">
        <f>ROUND(AllData!H693,2)</f>
        <v>0.9</v>
      </c>
      <c r="M440" s="245" t="str">
        <f t="shared" ref="M440:M448" si="116">_xlfn.TEXTJOIN(" , ",TRUE,$Q$42,$Q$43,$Q$44,$Q$45)</f>
        <v>Nickel plate , Green , Blue , Zinc plate</v>
      </c>
    </row>
    <row r="441" spans="1:13">
      <c r="A441" s="245" t="s">
        <v>2660</v>
      </c>
      <c r="B441" s="245" t="s">
        <v>2661</v>
      </c>
      <c r="C441" s="245" t="str">
        <f t="shared" si="115"/>
        <v>Strips &amp; Perforated Components</v>
      </c>
      <c r="D441" s="246" t="str">
        <f>AllData!A694</f>
        <v>1e</v>
      </c>
      <c r="E441" s="245" t="str">
        <f>AllData!B694</f>
        <v>Perforated Strip</v>
      </c>
      <c r="G441" s="245" t="str">
        <f>AllData!C694</f>
        <v>Length - 6 1/2''</v>
      </c>
      <c r="H441" s="245" t="str">
        <f>AllData!D694</f>
        <v>13H</v>
      </c>
      <c r="I441" s="245">
        <f>AllData!E694</f>
        <v>12.9</v>
      </c>
      <c r="J441" s="245">
        <f>AllData!F694</f>
        <v>1.64</v>
      </c>
      <c r="K441" s="245">
        <f>ROUND(AllData!G694,2)</f>
        <v>1.51</v>
      </c>
      <c r="L441" s="245">
        <f>ROUND(AllData!H694,2)</f>
        <v>1.31</v>
      </c>
      <c r="M441" s="245" t="str">
        <f t="shared" si="116"/>
        <v>Nickel plate , Green , Blue , Zinc plate</v>
      </c>
    </row>
    <row r="442" spans="1:13">
      <c r="A442" s="245" t="s">
        <v>2662</v>
      </c>
      <c r="B442" s="245" t="s">
        <v>2661</v>
      </c>
      <c r="C442" s="245" t="str">
        <f t="shared" si="115"/>
        <v>Strips &amp; Perforated Components</v>
      </c>
      <c r="D442" s="246" t="str">
        <f>AllData!A695</f>
        <v>1g</v>
      </c>
      <c r="E442" s="245" t="str">
        <f>AllData!B695</f>
        <v>Perforated Strip</v>
      </c>
      <c r="G442" s="245" t="str">
        <f>AllData!C695</f>
        <v>Length - 8''</v>
      </c>
      <c r="H442" s="245" t="str">
        <f>AllData!D695</f>
        <v>16H</v>
      </c>
      <c r="I442" s="245">
        <f>AllData!E695</f>
        <v>15.8</v>
      </c>
      <c r="J442" s="245">
        <f>AllData!F695</f>
        <v>2.16</v>
      </c>
      <c r="K442" s="245">
        <f>ROUND(AllData!G695,2)</f>
        <v>1.99</v>
      </c>
      <c r="L442" s="245">
        <f>ROUND(AllData!H695,2)</f>
        <v>1.73</v>
      </c>
      <c r="M442" s="245" t="str">
        <f t="shared" si="116"/>
        <v>Nickel plate , Green , Blue , Zinc plate</v>
      </c>
    </row>
    <row r="443" spans="1:13">
      <c r="A443" s="245" t="s">
        <v>2663</v>
      </c>
      <c r="B443" s="245" t="s">
        <v>2661</v>
      </c>
      <c r="C443" s="245" t="str">
        <f t="shared" si="115"/>
        <v>Strips &amp; Perforated Components</v>
      </c>
      <c r="D443" s="246" t="str">
        <f>AllData!A696</f>
        <v>1h</v>
      </c>
      <c r="E443" s="245" t="str">
        <f>AllData!B696</f>
        <v>Perforated Strip</v>
      </c>
      <c r="G443" s="245" t="str">
        <f>AllData!C696</f>
        <v>Length - 8 1/2''</v>
      </c>
      <c r="H443" s="245" t="str">
        <f>AllData!D696</f>
        <v>17H</v>
      </c>
      <c r="I443" s="245">
        <f>AllData!E696</f>
        <v>16.7</v>
      </c>
      <c r="J443" s="245">
        <f>AllData!F696</f>
        <v>2.2200000000000002</v>
      </c>
      <c r="K443" s="245">
        <f>ROUND(AllData!G696,2)</f>
        <v>2.04</v>
      </c>
      <c r="L443" s="245">
        <f>ROUND(AllData!H696,2)</f>
        <v>1.78</v>
      </c>
      <c r="M443" s="245" t="str">
        <f t="shared" si="116"/>
        <v>Nickel plate , Green , Blue , Zinc plate</v>
      </c>
    </row>
    <row r="444" spans="1:13">
      <c r="A444" s="245" t="s">
        <v>2664</v>
      </c>
      <c r="B444" s="245" t="s">
        <v>2661</v>
      </c>
      <c r="C444" s="245" t="str">
        <f t="shared" si="115"/>
        <v>Strips &amp; Perforated Components</v>
      </c>
      <c r="D444" s="246" t="str">
        <f>AllData!A697</f>
        <v>1k</v>
      </c>
      <c r="E444" s="245" t="str">
        <f>AllData!B697</f>
        <v>Perforated Strip</v>
      </c>
      <c r="G444" s="245" t="str">
        <f>AllData!C697</f>
        <v>Length - 10 1/2''</v>
      </c>
      <c r="H444" s="245" t="str">
        <f>AllData!D697</f>
        <v>21H</v>
      </c>
      <c r="I444" s="245">
        <f>AllData!E697</f>
        <v>20.3</v>
      </c>
      <c r="J444" s="245">
        <f>AllData!F697</f>
        <v>2.39</v>
      </c>
      <c r="K444" s="245">
        <f>ROUND(AllData!G697,2)</f>
        <v>2.2000000000000002</v>
      </c>
      <c r="L444" s="245">
        <f>ROUND(AllData!H697,2)</f>
        <v>1.91</v>
      </c>
      <c r="M444" s="245" t="str">
        <f t="shared" si="116"/>
        <v>Nickel plate , Green , Blue , Zinc plate</v>
      </c>
    </row>
    <row r="445" spans="1:13">
      <c r="A445" s="245" t="s">
        <v>2665</v>
      </c>
      <c r="B445" s="245" t="s">
        <v>2661</v>
      </c>
      <c r="C445" s="245" t="str">
        <f t="shared" si="115"/>
        <v>Strips &amp; Perforated Components</v>
      </c>
      <c r="D445" s="246" t="str">
        <f>AllData!A698</f>
        <v>1f</v>
      </c>
      <c r="E445" s="245" t="str">
        <f>AllData!B698</f>
        <v>Perforated Strip</v>
      </c>
      <c r="G445" s="245" t="str">
        <f>AllData!C698</f>
        <v>Length - 15 1/2''</v>
      </c>
      <c r="H445" s="245" t="str">
        <f>AllData!D698</f>
        <v>31H</v>
      </c>
      <c r="I445" s="245">
        <f>AllData!E698</f>
        <v>30</v>
      </c>
      <c r="J445" s="245">
        <f>AllData!F698</f>
        <v>4.09</v>
      </c>
      <c r="K445" s="245">
        <f>ROUND(AllData!G698,2)</f>
        <v>3.76</v>
      </c>
      <c r="L445" s="245">
        <f>ROUND(AllData!H698,2)</f>
        <v>3.27</v>
      </c>
      <c r="M445" s="245" t="str">
        <f t="shared" si="116"/>
        <v>Nickel plate , Green , Blue , Zinc plate</v>
      </c>
    </row>
    <row r="446" spans="1:13">
      <c r="A446" s="245" t="s">
        <v>2666</v>
      </c>
      <c r="B446" s="245" t="s">
        <v>2661</v>
      </c>
      <c r="C446" s="245" t="str">
        <f t="shared" si="115"/>
        <v>Strips &amp; Perforated Components</v>
      </c>
      <c r="D446" s="246" t="str">
        <f>AllData!A699</f>
        <v>1d</v>
      </c>
      <c r="E446" s="245" t="str">
        <f>AllData!B699</f>
        <v>Perforated Strip</v>
      </c>
      <c r="G446" s="245" t="str">
        <f>AllData!C699</f>
        <v>Length - 18 1/2''</v>
      </c>
      <c r="H446" s="245" t="str">
        <f>AllData!D699</f>
        <v>37H</v>
      </c>
      <c r="I446" s="245">
        <f>AllData!E699</f>
        <v>34.4</v>
      </c>
      <c r="J446" s="245">
        <f>AllData!F699</f>
        <v>4.8499999999999996</v>
      </c>
      <c r="K446" s="245">
        <f>ROUND(AllData!G699,2)</f>
        <v>4.46</v>
      </c>
      <c r="L446" s="245">
        <f>ROUND(AllData!H699,2)</f>
        <v>3.88</v>
      </c>
      <c r="M446" s="245" t="str">
        <f t="shared" si="116"/>
        <v>Nickel plate , Green , Blue , Zinc plate</v>
      </c>
    </row>
    <row r="447" spans="1:13">
      <c r="A447" s="245" t="s">
        <v>2667</v>
      </c>
      <c r="B447" s="245" t="s">
        <v>2661</v>
      </c>
      <c r="C447" s="245" t="str">
        <f t="shared" si="115"/>
        <v>Strips &amp; Perforated Components</v>
      </c>
      <c r="D447" s="246" t="str">
        <f>AllData!A700</f>
        <v>1c</v>
      </c>
      <c r="E447" s="245" t="str">
        <f>AllData!B700</f>
        <v>Perforated Strip</v>
      </c>
      <c r="G447" s="245" t="str">
        <f>AllData!C700</f>
        <v>Length - 24 1/2''</v>
      </c>
      <c r="H447" s="245" t="str">
        <f>AllData!D700</f>
        <v>49H</v>
      </c>
      <c r="I447" s="245">
        <f>AllData!E700</f>
        <v>47.5</v>
      </c>
      <c r="J447" s="245">
        <f>AllData!F700</f>
        <v>6.4</v>
      </c>
      <c r="K447" s="245">
        <f>ROUND(AllData!G700,2)</f>
        <v>5.89</v>
      </c>
      <c r="L447" s="245">
        <f>ROUND(AllData!H700,2)</f>
        <v>5.12</v>
      </c>
      <c r="M447" s="245" t="str">
        <f t="shared" si="116"/>
        <v>Nickel plate , Green , Blue , Zinc plate</v>
      </c>
    </row>
    <row r="448" spans="1:13">
      <c r="A448" s="245" t="s">
        <v>2668</v>
      </c>
      <c r="B448" s="245" t="s">
        <v>2661</v>
      </c>
      <c r="C448" s="245" t="str">
        <f t="shared" si="115"/>
        <v>Strips &amp; Perforated Components</v>
      </c>
      <c r="D448" s="246" t="str">
        <f>AllData!A701</f>
        <v>6b</v>
      </c>
      <c r="E448" s="245" t="str">
        <f>AllData!B701</f>
        <v>Perforated Strip</v>
      </c>
      <c r="G448" s="245" t="str">
        <f>AllData!C701</f>
        <v>Length - 1''</v>
      </c>
      <c r="H448" s="245" t="str">
        <f>AllData!D701</f>
        <v>2H</v>
      </c>
      <c r="I448" s="245">
        <f>AllData!E701</f>
        <v>1.8</v>
      </c>
      <c r="J448" s="245">
        <f>AllData!F701</f>
        <v>0.56999999999999995</v>
      </c>
      <c r="K448" s="245">
        <f>ROUND(AllData!G701,2)</f>
        <v>0.52</v>
      </c>
      <c r="L448" s="245">
        <f>ROUND(AllData!H701,2)</f>
        <v>0.46</v>
      </c>
      <c r="M448" s="245" t="str">
        <f t="shared" si="116"/>
        <v>Nickel plate , Green , Blue , Zinc plate</v>
      </c>
    </row>
    <row r="449" spans="1:13">
      <c r="A449" s="245" t="s">
        <v>2691</v>
      </c>
      <c r="B449" s="245" t="s">
        <v>2661</v>
      </c>
      <c r="C449" s="245" t="str">
        <f t="shared" si="115"/>
        <v>Strips &amp; Perforated Components</v>
      </c>
      <c r="D449" s="246" t="str">
        <f>AllData!A705</f>
        <v>B485</v>
      </c>
      <c r="E449" s="245" t="str">
        <f>_xlfn.TEXTJOIN(" - ",TRUE,"Flexible",AllData!B705)</f>
        <v>Flexible - Perforated Strip</v>
      </c>
      <c r="G449" s="245" t="str">
        <f>AllData!C705</f>
        <v>Length - 2''</v>
      </c>
      <c r="H449" s="245" t="str">
        <f>AllData!D705</f>
        <v>4H</v>
      </c>
      <c r="I449" s="245">
        <f>AllData!E705</f>
        <v>0.9</v>
      </c>
      <c r="J449" s="245">
        <f>AllData!F705</f>
        <v>0.82</v>
      </c>
      <c r="K449" s="245">
        <f>ROUND(AllData!G705,2)</f>
        <v>0.75</v>
      </c>
      <c r="L449" s="245">
        <f>ROUND(AllData!H705,2)</f>
        <v>0.66</v>
      </c>
      <c r="M449" s="245" t="str">
        <f>_xlfn.TEXTJOIN(" , ",TRUE,$Q$47,$Q$48,$Q$49,$Q$43)</f>
        <v>Red , UK Yellow , Fr Yellow , Green</v>
      </c>
    </row>
    <row r="450" spans="1:13">
      <c r="A450" s="245" t="s">
        <v>2692</v>
      </c>
      <c r="B450" s="245" t="s">
        <v>2661</v>
      </c>
      <c r="C450" s="245" t="str">
        <f t="shared" si="115"/>
        <v>Strips &amp; Perforated Components</v>
      </c>
      <c r="D450" s="246" t="str">
        <f>AllData!A706</f>
        <v>B485S</v>
      </c>
      <c r="E450" s="245" t="str">
        <f>_xlfn.TEXTJOIN(" - ",TRUE,"Flexible",AllData!B706)</f>
        <v>Flexible - Perforated Strip</v>
      </c>
      <c r="G450" s="245" t="str">
        <f>AllData!C706</f>
        <v>Length - 2''</v>
      </c>
      <c r="H450" s="245" t="str">
        <f>AllData!D706</f>
        <v>4H</v>
      </c>
      <c r="I450" s="245">
        <f>AllData!E706</f>
        <v>0.8</v>
      </c>
      <c r="J450" s="245">
        <f>AllData!F706</f>
        <v>1</v>
      </c>
      <c r="K450" s="245">
        <f>ROUND(AllData!G706,2)</f>
        <v>0.92</v>
      </c>
      <c r="L450" s="245">
        <f>ROUND(AllData!H706,2)</f>
        <v>0.8</v>
      </c>
      <c r="M450" s="245" t="str">
        <f t="shared" ref="M450:M457" si="117">$Q$46</f>
        <v>Stainless Steel</v>
      </c>
    </row>
    <row r="451" spans="1:13">
      <c r="A451" s="245" t="s">
        <v>2693</v>
      </c>
      <c r="B451" s="245" t="s">
        <v>2661</v>
      </c>
      <c r="C451" s="245" t="str">
        <f t="shared" si="115"/>
        <v>Strips &amp; Perforated Components</v>
      </c>
      <c r="D451" s="246" t="str">
        <f>AllData!A707</f>
        <v>B487S</v>
      </c>
      <c r="E451" s="245" t="str">
        <f>_xlfn.TEXTJOIN(" - ",TRUE,"Flexible",AllData!B707)</f>
        <v>Flexible - Perforated Strip</v>
      </c>
      <c r="G451" s="245" t="str">
        <f>AllData!C707</f>
        <v>Length - 2 1/2''</v>
      </c>
      <c r="H451" s="245" t="str">
        <f>AllData!D707</f>
        <v>5H</v>
      </c>
      <c r="I451" s="245">
        <f>AllData!E707</f>
        <v>1</v>
      </c>
      <c r="J451" s="245">
        <f>AllData!F707</f>
        <v>1.18</v>
      </c>
      <c r="K451" s="245">
        <f>ROUND(AllData!G707,2)</f>
        <v>1.0900000000000001</v>
      </c>
      <c r="L451" s="245">
        <f>ROUND(AllData!H707,2)</f>
        <v>0.94</v>
      </c>
      <c r="M451" s="245" t="str">
        <f t="shared" si="117"/>
        <v>Stainless Steel</v>
      </c>
    </row>
    <row r="452" spans="1:13">
      <c r="A452" s="245" t="s">
        <v>2694</v>
      </c>
      <c r="B452" s="245" t="s">
        <v>2661</v>
      </c>
      <c r="C452" s="245" t="str">
        <f t="shared" si="115"/>
        <v>Strips &amp; Perforated Components</v>
      </c>
      <c r="D452" s="246" t="str">
        <f>AllData!A708</f>
        <v>B486</v>
      </c>
      <c r="E452" s="245" t="str">
        <f>_xlfn.TEXTJOIN(" - ",TRUE,"Flexible",AllData!B708)</f>
        <v>Flexible - Perforated Strip</v>
      </c>
      <c r="G452" s="245" t="str">
        <f>AllData!C708</f>
        <v>Length - 3''</v>
      </c>
      <c r="H452" s="245" t="str">
        <f>AllData!D708</f>
        <v>6H</v>
      </c>
      <c r="I452" s="245">
        <f>AllData!E708</f>
        <v>1.4</v>
      </c>
      <c r="J452" s="245">
        <f>AllData!F708</f>
        <v>1.1599999999999999</v>
      </c>
      <c r="K452" s="245">
        <f>ROUND(AllData!G708,2)</f>
        <v>1.07</v>
      </c>
      <c r="L452" s="245">
        <f>ROUND(AllData!H708,2)</f>
        <v>0.93</v>
      </c>
      <c r="M452" s="245" t="str">
        <f>_xlfn.TEXTJOIN(" , ",TRUE,$Q$47,$Q$48,$Q$49,$Q$43)</f>
        <v>Red , UK Yellow , Fr Yellow , Green</v>
      </c>
    </row>
    <row r="453" spans="1:13">
      <c r="A453" s="245" t="s">
        <v>2695</v>
      </c>
      <c r="B453" s="245" t="s">
        <v>2661</v>
      </c>
      <c r="C453" s="245" t="str">
        <f t="shared" si="115"/>
        <v>Strips &amp; Perforated Components</v>
      </c>
      <c r="D453" s="246" t="str">
        <f>AllData!A709</f>
        <v>B486S</v>
      </c>
      <c r="E453" s="245" t="str">
        <f>_xlfn.TEXTJOIN(" - ",TRUE,"Flexible",AllData!B709)</f>
        <v>Flexible - Perforated Strip</v>
      </c>
      <c r="G453" s="245" t="str">
        <f>AllData!C709</f>
        <v>Length - 3''</v>
      </c>
      <c r="H453" s="245" t="str">
        <f>AllData!D709</f>
        <v>6H</v>
      </c>
      <c r="I453" s="245">
        <f>AllData!E709</f>
        <v>1.2</v>
      </c>
      <c r="J453" s="245">
        <f>AllData!F709</f>
        <v>1.37</v>
      </c>
      <c r="K453" s="245">
        <f>ROUND(AllData!G709,2)</f>
        <v>1.26</v>
      </c>
      <c r="L453" s="245">
        <f>ROUND(AllData!H709,2)</f>
        <v>1.1000000000000001</v>
      </c>
      <c r="M453" s="245" t="str">
        <f t="shared" si="117"/>
        <v>Stainless Steel</v>
      </c>
    </row>
    <row r="454" spans="1:13">
      <c r="A454" s="245" t="s">
        <v>2696</v>
      </c>
      <c r="B454" s="245" t="s">
        <v>2661</v>
      </c>
      <c r="C454" s="245" t="str">
        <f t="shared" si="115"/>
        <v>Strips &amp; Perforated Components</v>
      </c>
      <c r="D454" s="246" t="str">
        <f>AllData!A710</f>
        <v>B488S</v>
      </c>
      <c r="E454" s="245" t="str">
        <f>_xlfn.TEXTJOIN(" - ",TRUE,"Flexible",AllData!B710)</f>
        <v>Flexible - Perforated Strip</v>
      </c>
      <c r="G454" s="245" t="str">
        <f>AllData!C710</f>
        <v>Length - 3 1/2''</v>
      </c>
      <c r="H454" s="245" t="str">
        <f>AllData!D710</f>
        <v>7H</v>
      </c>
      <c r="I454" s="245">
        <f>AllData!E710</f>
        <v>1.4</v>
      </c>
      <c r="J454" s="245">
        <f>AllData!F710</f>
        <v>1.56</v>
      </c>
      <c r="K454" s="245">
        <f>ROUND(AllData!G710,2)</f>
        <v>1.44</v>
      </c>
      <c r="L454" s="245">
        <f>ROUND(AllData!H710,2)</f>
        <v>1.25</v>
      </c>
      <c r="M454" s="245" t="str">
        <f t="shared" si="117"/>
        <v>Stainless Steel</v>
      </c>
    </row>
    <row r="455" spans="1:13">
      <c r="A455" s="245" t="s">
        <v>2697</v>
      </c>
      <c r="B455" s="245" t="s">
        <v>2661</v>
      </c>
      <c r="C455" s="245" t="str">
        <f t="shared" si="115"/>
        <v>Strips &amp; Perforated Components</v>
      </c>
      <c r="D455" s="246" t="str">
        <f>AllData!A711</f>
        <v>B482S</v>
      </c>
      <c r="E455" s="245" t="str">
        <f>_xlfn.TEXTJOIN(" - ",TRUE,"Flexible",AllData!B711)</f>
        <v>Flexible - Perforated Strip</v>
      </c>
      <c r="G455" s="245" t="str">
        <f>AllData!C711</f>
        <v>Length - 4 1/2''</v>
      </c>
      <c r="H455" s="245" t="str">
        <f>AllData!D711</f>
        <v>9H</v>
      </c>
      <c r="I455" s="245">
        <f>AllData!E711</f>
        <v>1.9</v>
      </c>
      <c r="J455" s="245">
        <f>AllData!F711</f>
        <v>1.93</v>
      </c>
      <c r="K455" s="245">
        <f>ROUND(AllData!G711,2)</f>
        <v>1.78</v>
      </c>
      <c r="L455" s="245">
        <f>ROUND(AllData!H711,2)</f>
        <v>1.54</v>
      </c>
      <c r="M455" s="245" t="str">
        <f t="shared" si="117"/>
        <v>Stainless Steel</v>
      </c>
    </row>
    <row r="456" spans="1:13">
      <c r="A456" s="245" t="s">
        <v>2698</v>
      </c>
      <c r="B456" s="245" t="s">
        <v>2661</v>
      </c>
      <c r="C456" s="245" t="str">
        <f t="shared" si="115"/>
        <v>Strips &amp; Perforated Components</v>
      </c>
      <c r="D456" s="246" t="str">
        <f>AllData!A712</f>
        <v>B481</v>
      </c>
      <c r="E456" s="245" t="str">
        <f>_xlfn.TEXTJOIN(" - ",TRUE,"Flexible",AllData!B712)</f>
        <v>Flexible - Perforated Strip</v>
      </c>
      <c r="G456" s="245" t="str">
        <f>AllData!C712</f>
        <v>Length - 5 1/2''</v>
      </c>
      <c r="H456" s="245" t="str">
        <f>AllData!D712</f>
        <v>11H</v>
      </c>
      <c r="I456" s="245">
        <f>AllData!E712</f>
        <v>2.7</v>
      </c>
      <c r="J456" s="245">
        <f>AllData!F712</f>
        <v>1.9</v>
      </c>
      <c r="K456" s="245">
        <f>ROUND(AllData!G712,2)</f>
        <v>1.75</v>
      </c>
      <c r="L456" s="245">
        <f>ROUND(AllData!H712,2)</f>
        <v>1.52</v>
      </c>
      <c r="M456" s="245" t="str">
        <f>_xlfn.TEXTJOIN(" , ",TRUE,$Q$47,$Q$48,$Q$49,$Q$43)</f>
        <v>Red , UK Yellow , Fr Yellow , Green</v>
      </c>
    </row>
    <row r="457" spans="1:13">
      <c r="A457" s="245" t="s">
        <v>2699</v>
      </c>
      <c r="B457" s="245" t="s">
        <v>2661</v>
      </c>
      <c r="C457" s="245" t="str">
        <f t="shared" si="115"/>
        <v>Strips &amp; Perforated Components</v>
      </c>
      <c r="D457" s="246" t="str">
        <f>AllData!A713</f>
        <v>B481S</v>
      </c>
      <c r="E457" s="245" t="str">
        <f>_xlfn.TEXTJOIN(" - ",TRUE,"Flexible",AllData!B713)</f>
        <v>Flexible - Perforated Strip</v>
      </c>
      <c r="G457" s="245" t="str">
        <f>AllData!C713</f>
        <v>Length - 5 1/2''</v>
      </c>
      <c r="H457" s="245" t="str">
        <f>AllData!D713</f>
        <v>11H</v>
      </c>
      <c r="I457" s="245">
        <f>AllData!E713</f>
        <v>2.65</v>
      </c>
      <c r="J457" s="245">
        <f>AllData!F713</f>
        <v>2.2200000000000002</v>
      </c>
      <c r="K457" s="245">
        <f>ROUND(AllData!G713,2)</f>
        <v>2.04</v>
      </c>
      <c r="L457" s="245">
        <f>ROUND(AllData!H713,2)</f>
        <v>1.78</v>
      </c>
      <c r="M457" s="245" t="str">
        <f t="shared" si="117"/>
        <v>Stainless Steel</v>
      </c>
    </row>
    <row r="458" spans="1:13">
      <c r="A458" s="245" t="s">
        <v>2700</v>
      </c>
      <c r="B458" s="245" t="s">
        <v>2661</v>
      </c>
      <c r="C458" s="245" t="str">
        <f t="shared" ref="C458:C465" si="118">$Q$6</f>
        <v>Angle Girders</v>
      </c>
      <c r="D458" s="246" t="str">
        <f>AllData!A717</f>
        <v>9g</v>
      </c>
      <c r="E458" s="245" t="str">
        <f>AllData!B717</f>
        <v>Angle Girder</v>
      </c>
      <c r="G458" s="245" t="str">
        <f>AllData!C717</f>
        <v>Length - 4''</v>
      </c>
      <c r="H458" s="245" t="str">
        <f>AllData!D717</f>
        <v>8H</v>
      </c>
      <c r="I458" s="245">
        <f>AllData!E717</f>
        <v>14.8</v>
      </c>
      <c r="J458" s="245">
        <f>AllData!F717</f>
        <v>2.37</v>
      </c>
      <c r="K458" s="245">
        <f>ROUND(AllData!G717,2)</f>
        <v>2.1800000000000002</v>
      </c>
      <c r="L458" s="245">
        <f>ROUND(AllData!H717,2)</f>
        <v>1.9</v>
      </c>
      <c r="M458" s="245" t="str">
        <f t="shared" ref="M458:M466" si="119">_xlfn.TEXTJOIN(" , ",TRUE,$Q$42,$Q$43,$Q$44,$Q$45)</f>
        <v>Nickel plate , Green , Blue , Zinc plate</v>
      </c>
    </row>
    <row r="459" spans="1:13">
      <c r="A459" s="245" t="s">
        <v>2701</v>
      </c>
      <c r="B459" s="245" t="s">
        <v>2661</v>
      </c>
      <c r="C459" s="245" t="str">
        <f t="shared" si="118"/>
        <v>Angle Girders</v>
      </c>
      <c r="D459" s="246" t="str">
        <f>AllData!A718</f>
        <v>8c</v>
      </c>
      <c r="E459" s="245" t="str">
        <f>AllData!B718</f>
        <v>Angle Girder</v>
      </c>
      <c r="G459" s="245" t="str">
        <f>AllData!C718</f>
        <v>Length - 6 1/2''</v>
      </c>
      <c r="H459" s="245" t="str">
        <f>AllData!D718</f>
        <v>13H</v>
      </c>
      <c r="I459" s="245">
        <f>AllData!E718</f>
        <v>24.4</v>
      </c>
      <c r="J459" s="245">
        <f>AllData!F718</f>
        <v>2.85</v>
      </c>
      <c r="K459" s="245">
        <f>ROUND(AllData!G718,2)</f>
        <v>2.62</v>
      </c>
      <c r="L459" s="245">
        <f>ROUND(AllData!H718,2)</f>
        <v>2.2799999999999998</v>
      </c>
      <c r="M459" s="245" t="str">
        <f t="shared" si="119"/>
        <v>Nickel plate , Green , Blue , Zinc plate</v>
      </c>
    </row>
    <row r="460" spans="1:13">
      <c r="A460" s="245" t="s">
        <v>2702</v>
      </c>
      <c r="B460" s="245" t="s">
        <v>2661</v>
      </c>
      <c r="C460" s="245" t="str">
        <f t="shared" si="118"/>
        <v>Angle Girders</v>
      </c>
      <c r="D460" s="246" t="str">
        <f>AllData!A719</f>
        <v>8d</v>
      </c>
      <c r="E460" s="245" t="str">
        <f>AllData!B719</f>
        <v>Angle Girder</v>
      </c>
      <c r="G460" s="245" t="str">
        <f>AllData!C719</f>
        <v>Length - 8 1/2''</v>
      </c>
      <c r="H460" s="245" t="str">
        <f>AllData!D719</f>
        <v>17H</v>
      </c>
      <c r="I460" s="245">
        <f>AllData!E719</f>
        <v>34.1</v>
      </c>
      <c r="J460" s="245">
        <f>AllData!F719</f>
        <v>3.15</v>
      </c>
      <c r="K460" s="245">
        <f>ROUND(AllData!G719,2)</f>
        <v>2.9</v>
      </c>
      <c r="L460" s="245">
        <f>ROUND(AllData!H719,2)</f>
        <v>2.52</v>
      </c>
      <c r="M460" s="245" t="str">
        <f t="shared" si="119"/>
        <v>Nickel plate , Green , Blue , Zinc plate</v>
      </c>
    </row>
    <row r="461" spans="1:13">
      <c r="A461" s="245" t="s">
        <v>2703</v>
      </c>
      <c r="B461" s="245" t="s">
        <v>2661</v>
      </c>
      <c r="C461" s="245" t="str">
        <f t="shared" si="118"/>
        <v>Angle Girders</v>
      </c>
      <c r="D461" s="246" t="str">
        <f>AllData!A720</f>
        <v>8e</v>
      </c>
      <c r="E461" s="245" t="str">
        <f>AllData!B720</f>
        <v>Angle Girder</v>
      </c>
      <c r="G461" s="245" t="str">
        <f>AllData!C720</f>
        <v>Length - 10 1/2''</v>
      </c>
      <c r="H461" s="245" t="str">
        <f>AllData!D720</f>
        <v>21H</v>
      </c>
      <c r="I461" s="245">
        <f>AllData!E720</f>
        <v>42.3</v>
      </c>
      <c r="J461" s="245">
        <f>AllData!F720</f>
        <v>3.49</v>
      </c>
      <c r="K461" s="245">
        <f>ROUND(AllData!G720,2)</f>
        <v>3.21</v>
      </c>
      <c r="L461" s="245">
        <f>ROUND(AllData!H720,2)</f>
        <v>2.79</v>
      </c>
      <c r="M461" s="245" t="str">
        <f t="shared" si="119"/>
        <v>Nickel plate , Green , Blue , Zinc plate</v>
      </c>
    </row>
    <row r="462" spans="1:13">
      <c r="A462" s="245" t="s">
        <v>2704</v>
      </c>
      <c r="B462" s="245" t="s">
        <v>2661</v>
      </c>
      <c r="C462" s="245" t="str">
        <f t="shared" si="118"/>
        <v>Angle Girders</v>
      </c>
      <c r="D462" s="246" t="str">
        <f>AllData!A721</f>
        <v>8f</v>
      </c>
      <c r="E462" s="245" t="str">
        <f>AllData!B721</f>
        <v>Angle Girder</v>
      </c>
      <c r="G462" s="245" t="str">
        <f>AllData!C721</f>
        <v>Length - 11 1/2''</v>
      </c>
      <c r="H462" s="245" t="str">
        <f>AllData!D721</f>
        <v>23H</v>
      </c>
      <c r="I462" s="245">
        <f>AllData!E721</f>
        <v>46.5</v>
      </c>
      <c r="J462" s="245">
        <f>AllData!F721</f>
        <v>3.65</v>
      </c>
      <c r="K462" s="245">
        <f>ROUND(AllData!G721,2)</f>
        <v>3.36</v>
      </c>
      <c r="L462" s="245">
        <f>ROUND(AllData!H721,2)</f>
        <v>2.92</v>
      </c>
      <c r="M462" s="245" t="str">
        <f t="shared" si="119"/>
        <v>Nickel plate , Green , Blue , Zinc plate</v>
      </c>
    </row>
    <row r="463" spans="1:13">
      <c r="A463" s="245" t="s">
        <v>2705</v>
      </c>
      <c r="B463" s="245" t="s">
        <v>2661</v>
      </c>
      <c r="C463" s="245" t="str">
        <f t="shared" si="118"/>
        <v>Angle Girders</v>
      </c>
      <c r="D463" s="246" t="str">
        <f>AllData!A722</f>
        <v>7b</v>
      </c>
      <c r="E463" s="245" t="str">
        <f>AllData!B722</f>
        <v>Angle Girder</v>
      </c>
      <c r="G463" s="245" t="str">
        <f>AllData!C722</f>
        <v>Length - 15 1/2''</v>
      </c>
      <c r="H463" s="245" t="str">
        <f>AllData!D722</f>
        <v>31H</v>
      </c>
      <c r="I463" s="245">
        <f>AllData!E722</f>
        <v>63.7</v>
      </c>
      <c r="J463" s="245">
        <f>AllData!F722</f>
        <v>7.68</v>
      </c>
      <c r="K463" s="245">
        <f>ROUND(AllData!G722,2)</f>
        <v>7.07</v>
      </c>
      <c r="L463" s="245">
        <f>ROUND(AllData!H722,2)</f>
        <v>6.14</v>
      </c>
      <c r="M463" s="245" t="str">
        <f t="shared" si="119"/>
        <v>Nickel plate , Green , Blue , Zinc plate</v>
      </c>
    </row>
    <row r="464" spans="1:13">
      <c r="A464" s="245" t="s">
        <v>2706</v>
      </c>
      <c r="B464" s="245" t="s">
        <v>2661</v>
      </c>
      <c r="C464" s="245" t="str">
        <f t="shared" si="118"/>
        <v>Angle Girders</v>
      </c>
      <c r="D464" s="246" t="str">
        <f>AllData!A723</f>
        <v>7c</v>
      </c>
      <c r="E464" s="245" t="str">
        <f>AllData!B723</f>
        <v>Angle Girder</v>
      </c>
      <c r="G464" s="245" t="str">
        <f>AllData!C723</f>
        <v>Length - 21 1/2''</v>
      </c>
      <c r="H464" s="245" t="str">
        <f>AllData!D723</f>
        <v>43H</v>
      </c>
      <c r="I464" s="245">
        <f>AllData!E723</f>
        <v>87.1</v>
      </c>
      <c r="J464" s="245">
        <f>AllData!F723</f>
        <v>10.3</v>
      </c>
      <c r="K464" s="245">
        <f>ROUND(AllData!G723,2)</f>
        <v>9.48</v>
      </c>
      <c r="L464" s="245">
        <f>ROUND(AllData!H723,2)</f>
        <v>8.24</v>
      </c>
      <c r="M464" s="245" t="str">
        <f t="shared" si="119"/>
        <v>Nickel plate , Green , Blue , Zinc plate</v>
      </c>
    </row>
    <row r="465" spans="1:13">
      <c r="A465" s="245" t="s">
        <v>2707</v>
      </c>
      <c r="B465" s="245" t="s">
        <v>2661</v>
      </c>
      <c r="C465" s="245" t="str">
        <f t="shared" si="118"/>
        <v>Angle Girders</v>
      </c>
      <c r="D465" s="246" t="str">
        <f>AllData!A724</f>
        <v>7d</v>
      </c>
      <c r="E465" s="245" t="str">
        <f>AllData!B724</f>
        <v>Angle Girder</v>
      </c>
      <c r="G465" s="245" t="str">
        <f>AllData!C724</f>
        <v>Length - 36 1/2''</v>
      </c>
      <c r="H465" s="245" t="str">
        <f>AllData!D724</f>
        <v>73H</v>
      </c>
      <c r="I465" s="245">
        <f>AllData!E724</f>
        <v>156</v>
      </c>
      <c r="J465" s="245">
        <f>AllData!F724</f>
        <v>17.48</v>
      </c>
      <c r="K465" s="245">
        <f>ROUND(AllData!G724,2)</f>
        <v>16.079999999999998</v>
      </c>
      <c r="L465" s="245">
        <f>ROUND(AllData!H724,2)</f>
        <v>13.98</v>
      </c>
      <c r="M465" s="245" t="str">
        <f t="shared" si="119"/>
        <v>Nickel plate , Green , Blue , Zinc plate</v>
      </c>
    </row>
    <row r="466" spans="1:13">
      <c r="A466" s="245" t="s">
        <v>2708</v>
      </c>
      <c r="B466" s="245" t="s">
        <v>2661</v>
      </c>
      <c r="C466" s="245" t="str">
        <f>$Q$7</f>
        <v>Brackets</v>
      </c>
      <c r="D466" s="246" t="str">
        <f>AllData!A725</f>
        <v>9m</v>
      </c>
      <c r="E466" s="245" t="str">
        <f>AllData!B725</f>
        <v>Parallel-slot Angle Girder</v>
      </c>
      <c r="G466" s="245" t="str">
        <f>AllData!C725</f>
        <v>Length - 1''</v>
      </c>
      <c r="H466" s="245" t="str">
        <f>AllData!D725</f>
        <v>3h + 1/2'' slot</v>
      </c>
      <c r="I466" s="245">
        <f>AllData!E725</f>
        <v>3.7</v>
      </c>
      <c r="J466" s="245">
        <f>AllData!F725</f>
        <v>1.19</v>
      </c>
      <c r="K466" s="245">
        <f>ROUND(AllData!G725,2)</f>
        <v>1.0900000000000001</v>
      </c>
      <c r="L466" s="245">
        <f>ROUND(AllData!H725,2)</f>
        <v>0.95</v>
      </c>
      <c r="M466" s="245" t="str">
        <f t="shared" si="119"/>
        <v>Nickel plate , Green , Blue , Zinc plate</v>
      </c>
    </row>
    <row r="467" spans="1:13">
      <c r="A467" s="245" t="s">
        <v>2709</v>
      </c>
      <c r="B467" s="245" t="s">
        <v>2661</v>
      </c>
      <c r="C467" s="245" t="str">
        <f t="shared" ref="C467:C483" si="120">$Q$6</f>
        <v>Angle Girders</v>
      </c>
      <c r="D467" s="246" t="str">
        <f>AllData!A729</f>
        <v>S7d</v>
      </c>
      <c r="E467" s="245" t="str">
        <f>AllData!B729</f>
        <v>Angle Girder</v>
      </c>
      <c r="G467" s="245" t="str">
        <f>AllData!C729</f>
        <v>Length - 36 1/2''</v>
      </c>
      <c r="H467" s="245" t="str">
        <f>AllData!D729</f>
        <v>73H</v>
      </c>
      <c r="I467" s="245">
        <f>AllData!E729</f>
        <v>133</v>
      </c>
      <c r="J467" s="245">
        <f>AllData!F729</f>
        <v>22.49</v>
      </c>
      <c r="K467" s="245">
        <f>ROUND(AllData!G729,2)</f>
        <v>20.69</v>
      </c>
      <c r="L467" s="245">
        <f>ROUND(AllData!H729,2)</f>
        <v>17.989999999999998</v>
      </c>
      <c r="M467" s="245" t="str">
        <f t="shared" ref="M467:M483" si="121">$Q$46</f>
        <v>Stainless Steel</v>
      </c>
    </row>
    <row r="468" spans="1:13">
      <c r="A468" s="245" t="s">
        <v>2710</v>
      </c>
      <c r="B468" s="245" t="s">
        <v>2661</v>
      </c>
      <c r="C468" s="245" t="str">
        <f t="shared" si="120"/>
        <v>Angle Girders</v>
      </c>
      <c r="D468" s="246" t="str">
        <f>AllData!A730</f>
        <v>S7</v>
      </c>
      <c r="E468" s="245" t="str">
        <f>AllData!B730</f>
        <v>Angle Girder</v>
      </c>
      <c r="G468" s="245" t="str">
        <f>AllData!C730</f>
        <v>Length - 24 1/2''</v>
      </c>
      <c r="H468" s="245" t="str">
        <f>AllData!D730</f>
        <v>49H</v>
      </c>
      <c r="I468" s="245">
        <f>AllData!E730</f>
        <v>92</v>
      </c>
      <c r="J468" s="245">
        <f>AllData!F730</f>
        <v>14.61</v>
      </c>
      <c r="K468" s="245">
        <f>ROUND(AllData!G730,2)</f>
        <v>13.44</v>
      </c>
      <c r="L468" s="245">
        <f>ROUND(AllData!H730,2)</f>
        <v>11.69</v>
      </c>
      <c r="M468" s="245" t="str">
        <f t="shared" si="121"/>
        <v>Stainless Steel</v>
      </c>
    </row>
    <row r="469" spans="1:13">
      <c r="A469" s="245" t="s">
        <v>2711</v>
      </c>
      <c r="B469" s="245" t="s">
        <v>2661</v>
      </c>
      <c r="C469" s="245" t="str">
        <f t="shared" si="120"/>
        <v>Angle Girders</v>
      </c>
      <c r="D469" s="246" t="str">
        <f>AllData!A731</f>
        <v>S7a</v>
      </c>
      <c r="E469" s="245" t="str">
        <f>AllData!B731</f>
        <v>Angle Girder</v>
      </c>
      <c r="G469" s="245" t="str">
        <f>AllData!C731</f>
        <v>Length - 18 1/2''</v>
      </c>
      <c r="H469" s="245" t="str">
        <f>AllData!D731</f>
        <v>37H</v>
      </c>
      <c r="I469" s="245">
        <f>AllData!E731</f>
        <v>67</v>
      </c>
      <c r="J469" s="245">
        <f>AllData!F731</f>
        <v>12.39</v>
      </c>
      <c r="K469" s="245">
        <f>ROUND(AllData!G731,2)</f>
        <v>11.4</v>
      </c>
      <c r="L469" s="245">
        <f>ROUND(AllData!H731,2)</f>
        <v>9.91</v>
      </c>
      <c r="M469" s="245" t="str">
        <f t="shared" si="121"/>
        <v>Stainless Steel</v>
      </c>
    </row>
    <row r="470" spans="1:13">
      <c r="A470" s="245" t="s">
        <v>2712</v>
      </c>
      <c r="B470" s="245" t="s">
        <v>2661</v>
      </c>
      <c r="C470" s="245" t="str">
        <f t="shared" si="120"/>
        <v>Angle Girders</v>
      </c>
      <c r="D470" s="246" t="str">
        <f>AllData!A732</f>
        <v>S7b</v>
      </c>
      <c r="E470" s="245" t="str">
        <f>AllData!B732</f>
        <v>Angle Girder</v>
      </c>
      <c r="G470" s="245" t="str">
        <f>AllData!C732</f>
        <v>Length - 15 1/2''</v>
      </c>
      <c r="H470" s="245" t="str">
        <f>AllData!D732</f>
        <v>31H</v>
      </c>
      <c r="I470" s="245">
        <f>AllData!E732</f>
        <v>55</v>
      </c>
      <c r="J470" s="245">
        <f>AllData!F732</f>
        <v>10.31</v>
      </c>
      <c r="K470" s="245">
        <f>ROUND(AllData!G732,2)</f>
        <v>9.49</v>
      </c>
      <c r="L470" s="245">
        <f>ROUND(AllData!H732,2)</f>
        <v>8.25</v>
      </c>
      <c r="M470" s="245" t="str">
        <f t="shared" si="121"/>
        <v>Stainless Steel</v>
      </c>
    </row>
    <row r="471" spans="1:13">
      <c r="A471" s="245" t="s">
        <v>2713</v>
      </c>
      <c r="B471" s="245" t="s">
        <v>2661</v>
      </c>
      <c r="C471" s="245" t="str">
        <f t="shared" si="120"/>
        <v>Angle Girders</v>
      </c>
      <c r="D471" s="246" t="str">
        <f>AllData!A733</f>
        <v>S8</v>
      </c>
      <c r="E471" s="245" t="str">
        <f>AllData!B733</f>
        <v>Angle Girder</v>
      </c>
      <c r="G471" s="245" t="str">
        <f>AllData!C733</f>
        <v>Length - 12 1/2''</v>
      </c>
      <c r="H471" s="245" t="str">
        <f>AllData!D733</f>
        <v>25H</v>
      </c>
      <c r="I471" s="245">
        <f>AllData!E733</f>
        <v>47</v>
      </c>
      <c r="J471" s="245">
        <f>AllData!F733</f>
        <v>7.55</v>
      </c>
      <c r="K471" s="245">
        <f>ROUND(AllData!G733,2)</f>
        <v>6.95</v>
      </c>
      <c r="L471" s="245">
        <f>ROUND(AllData!H733,2)</f>
        <v>6.04</v>
      </c>
      <c r="M471" s="245" t="str">
        <f t="shared" si="121"/>
        <v>Stainless Steel</v>
      </c>
    </row>
    <row r="472" spans="1:13">
      <c r="A472" s="245" t="s">
        <v>2714</v>
      </c>
      <c r="B472" s="245" t="s">
        <v>2661</v>
      </c>
      <c r="C472" s="245" t="str">
        <f t="shared" si="120"/>
        <v>Angle Girders</v>
      </c>
      <c r="D472" s="246" t="str">
        <f>AllData!A734</f>
        <v>S8a</v>
      </c>
      <c r="E472" s="245" t="str">
        <f>AllData!B734</f>
        <v>Angle Girder</v>
      </c>
      <c r="G472" s="245" t="str">
        <f>AllData!C734</f>
        <v>Length - 9 1/2''</v>
      </c>
      <c r="H472" s="245" t="str">
        <f>AllData!D734</f>
        <v>19H</v>
      </c>
      <c r="I472" s="245">
        <f>AllData!E734</f>
        <v>34.5</v>
      </c>
      <c r="J472" s="245">
        <f>AllData!F734</f>
        <v>5.81</v>
      </c>
      <c r="K472" s="245">
        <f>ROUND(AllData!G734,2)</f>
        <v>5.35</v>
      </c>
      <c r="L472" s="245">
        <f>ROUND(AllData!H734,2)</f>
        <v>4.6500000000000004</v>
      </c>
      <c r="M472" s="245" t="str">
        <f t="shared" si="121"/>
        <v>Stainless Steel</v>
      </c>
    </row>
    <row r="473" spans="1:13">
      <c r="A473" s="245" t="s">
        <v>2715</v>
      </c>
      <c r="B473" s="245" t="s">
        <v>2661</v>
      </c>
      <c r="C473" s="245" t="str">
        <f t="shared" si="120"/>
        <v>Angle Girders</v>
      </c>
      <c r="D473" s="246" t="str">
        <f>AllData!A735</f>
        <v>S8b</v>
      </c>
      <c r="E473" s="245" t="str">
        <f>AllData!B735</f>
        <v>Angle Girder</v>
      </c>
      <c r="G473" s="245" t="str">
        <f>AllData!C735</f>
        <v>Length - 7 1/2''</v>
      </c>
      <c r="H473" s="245" t="str">
        <f>AllData!D735</f>
        <v>15H</v>
      </c>
      <c r="I473" s="245">
        <f>AllData!E735</f>
        <v>27</v>
      </c>
      <c r="J473" s="245">
        <f>AllData!F735</f>
        <v>4.51</v>
      </c>
      <c r="K473" s="245">
        <f>ROUND(AllData!G735,2)</f>
        <v>4.1500000000000004</v>
      </c>
      <c r="L473" s="245">
        <f>ROUND(AllData!H735,2)</f>
        <v>3.61</v>
      </c>
      <c r="M473" s="245" t="str">
        <f t="shared" si="121"/>
        <v>Stainless Steel</v>
      </c>
    </row>
    <row r="474" spans="1:13">
      <c r="A474" s="245" t="s">
        <v>2716</v>
      </c>
      <c r="B474" s="245" t="s">
        <v>2661</v>
      </c>
      <c r="C474" s="245" t="str">
        <f t="shared" si="120"/>
        <v>Angle Girders</v>
      </c>
      <c r="D474" s="246" t="str">
        <f>AllData!A736</f>
        <v>S8c</v>
      </c>
      <c r="E474" s="245" t="str">
        <f>AllData!B736</f>
        <v>Angle Girder</v>
      </c>
      <c r="G474" s="245" t="str">
        <f>AllData!C736</f>
        <v>Length - 6 1/2''</v>
      </c>
      <c r="H474" s="245" t="str">
        <f>AllData!D736</f>
        <v>13H</v>
      </c>
      <c r="I474" s="245">
        <f>AllData!E736</f>
        <v>23.9</v>
      </c>
      <c r="J474" s="245">
        <f>AllData!F736</f>
        <v>4.09</v>
      </c>
      <c r="K474" s="245">
        <f>ROUND(AllData!G736,2)</f>
        <v>3.76</v>
      </c>
      <c r="L474" s="245">
        <f>ROUND(AllData!H736,2)</f>
        <v>3.27</v>
      </c>
      <c r="M474" s="245" t="str">
        <f t="shared" si="121"/>
        <v>Stainless Steel</v>
      </c>
    </row>
    <row r="475" spans="1:13">
      <c r="A475" s="245" t="s">
        <v>2717</v>
      </c>
      <c r="B475" s="245" t="s">
        <v>2661</v>
      </c>
      <c r="C475" s="245" t="str">
        <f t="shared" si="120"/>
        <v>Angle Girders</v>
      </c>
      <c r="D475" s="246" t="str">
        <f>AllData!A737</f>
        <v>S9</v>
      </c>
      <c r="E475" s="245" t="str">
        <f>AllData!B737</f>
        <v>Angle Girder</v>
      </c>
      <c r="G475" s="245" t="str">
        <f>AllData!C737</f>
        <v>Length - 5 1/2''</v>
      </c>
      <c r="H475" s="245" t="str">
        <f>AllData!D737</f>
        <v>11H</v>
      </c>
      <c r="I475" s="245">
        <f>AllData!E737</f>
        <v>19.8</v>
      </c>
      <c r="J475" s="245">
        <f>AllData!F737</f>
        <v>3.63</v>
      </c>
      <c r="K475" s="245">
        <f>ROUND(AllData!G737,2)</f>
        <v>3.34</v>
      </c>
      <c r="L475" s="245">
        <f>ROUND(AllData!H737,2)</f>
        <v>2.9</v>
      </c>
      <c r="M475" s="245" t="str">
        <f t="shared" si="121"/>
        <v>Stainless Steel</v>
      </c>
    </row>
    <row r="476" spans="1:13">
      <c r="A476" s="245" t="s">
        <v>2718</v>
      </c>
      <c r="B476" s="245" t="s">
        <v>2661</v>
      </c>
      <c r="C476" s="245" t="str">
        <f t="shared" si="120"/>
        <v>Angle Girders</v>
      </c>
      <c r="D476" s="246" t="str">
        <f>AllData!A738</f>
        <v>S9a</v>
      </c>
      <c r="E476" s="245" t="str">
        <f>AllData!B738</f>
        <v>Angle Girder</v>
      </c>
      <c r="G476" s="245" t="str">
        <f>AllData!C738</f>
        <v>Length - 4 1/2''</v>
      </c>
      <c r="H476" s="245" t="str">
        <f>AllData!D738</f>
        <v>9H</v>
      </c>
      <c r="I476" s="245">
        <f>AllData!E738</f>
        <v>16.399999999999999</v>
      </c>
      <c r="J476" s="245">
        <f>AllData!F738</f>
        <v>3.27</v>
      </c>
      <c r="K476" s="245">
        <f>ROUND(AllData!G738,2)</f>
        <v>3.01</v>
      </c>
      <c r="L476" s="245">
        <f>ROUND(AllData!H738,2)</f>
        <v>2.62</v>
      </c>
      <c r="M476" s="245" t="str">
        <f t="shared" si="121"/>
        <v>Stainless Steel</v>
      </c>
    </row>
    <row r="477" spans="1:13">
      <c r="A477" s="245" t="s">
        <v>2719</v>
      </c>
      <c r="B477" s="245" t="s">
        <v>2661</v>
      </c>
      <c r="C477" s="245" t="str">
        <f t="shared" si="120"/>
        <v>Angle Girders</v>
      </c>
      <c r="D477" s="246" t="str">
        <f>AllData!A739</f>
        <v>S9g</v>
      </c>
      <c r="E477" s="245" t="str">
        <f>AllData!B739</f>
        <v>Angle Girder</v>
      </c>
      <c r="G477" s="245" t="str">
        <f>AllData!C739</f>
        <v>Length - 4''</v>
      </c>
      <c r="H477" s="245" t="str">
        <f>AllData!D739</f>
        <v>8H</v>
      </c>
      <c r="I477" s="245">
        <f>AllData!E739</f>
        <v>14.8</v>
      </c>
      <c r="J477" s="245">
        <f>AllData!F739</f>
        <v>3.2</v>
      </c>
      <c r="K477" s="245">
        <f>ROUND(AllData!G739,2)</f>
        <v>2.94</v>
      </c>
      <c r="L477" s="245">
        <f>ROUND(AllData!H739,2)</f>
        <v>2.56</v>
      </c>
      <c r="M477" s="245" t="str">
        <f t="shared" si="121"/>
        <v>Stainless Steel</v>
      </c>
    </row>
    <row r="478" spans="1:13">
      <c r="A478" s="245" t="s">
        <v>2720</v>
      </c>
      <c r="B478" s="245" t="s">
        <v>2661</v>
      </c>
      <c r="C478" s="245" t="str">
        <f t="shared" si="120"/>
        <v>Angle Girders</v>
      </c>
      <c r="D478" s="246" t="str">
        <f>AllData!A740</f>
        <v>S9b</v>
      </c>
      <c r="E478" s="245" t="str">
        <f>AllData!B740</f>
        <v>Angle Girder</v>
      </c>
      <c r="G478" s="245" t="str">
        <f>AllData!C740</f>
        <v>Length - 3 1/2''</v>
      </c>
      <c r="H478" s="245" t="str">
        <f>AllData!D740</f>
        <v>7H</v>
      </c>
      <c r="I478" s="245">
        <f>AllData!E740</f>
        <v>12.7</v>
      </c>
      <c r="J478" s="245">
        <f>AllData!F740</f>
        <v>2.94</v>
      </c>
      <c r="K478" s="245">
        <f>ROUND(AllData!G740,2)</f>
        <v>2.7</v>
      </c>
      <c r="L478" s="245">
        <f>ROUND(AllData!H740,2)</f>
        <v>2.35</v>
      </c>
      <c r="M478" s="245" t="str">
        <f t="shared" si="121"/>
        <v>Stainless Steel</v>
      </c>
    </row>
    <row r="479" spans="1:13">
      <c r="A479" s="245" t="s">
        <v>2721</v>
      </c>
      <c r="B479" s="245" t="s">
        <v>2661</v>
      </c>
      <c r="C479" s="245" t="str">
        <f t="shared" si="120"/>
        <v>Angle Girders</v>
      </c>
      <c r="D479" s="246" t="str">
        <f>AllData!A741</f>
        <v>S9c</v>
      </c>
      <c r="E479" s="245" t="str">
        <f>AllData!B741</f>
        <v>Angle Girder</v>
      </c>
      <c r="G479" s="245" t="str">
        <f>AllData!C741</f>
        <v>Length - 3''</v>
      </c>
      <c r="H479" s="245" t="str">
        <f>AllData!D741</f>
        <v>6H</v>
      </c>
      <c r="I479" s="245">
        <f>AllData!E741</f>
        <v>10.8</v>
      </c>
      <c r="J479" s="245">
        <f>AllData!F741</f>
        <v>2.74</v>
      </c>
      <c r="K479" s="245">
        <f>ROUND(AllData!G741,2)</f>
        <v>2.52</v>
      </c>
      <c r="L479" s="245">
        <f>ROUND(AllData!H741,2)</f>
        <v>2.19</v>
      </c>
      <c r="M479" s="245" t="str">
        <f t="shared" si="121"/>
        <v>Stainless Steel</v>
      </c>
    </row>
    <row r="480" spans="1:13">
      <c r="A480" s="245" t="s">
        <v>2722</v>
      </c>
      <c r="B480" s="245" t="s">
        <v>2661</v>
      </c>
      <c r="C480" s="245" t="str">
        <f t="shared" si="120"/>
        <v>Angle Girders</v>
      </c>
      <c r="D480" s="246" t="str">
        <f>AllData!A742</f>
        <v>S9d</v>
      </c>
      <c r="E480" s="245" t="str">
        <f>AllData!B742</f>
        <v>Angle Girder</v>
      </c>
      <c r="G480" s="245" t="str">
        <f>AllData!C742</f>
        <v>Length - 2 1/2''</v>
      </c>
      <c r="H480" s="245" t="str">
        <f>AllData!D742</f>
        <v>5H</v>
      </c>
      <c r="I480" s="245">
        <f>AllData!E742</f>
        <v>8.5</v>
      </c>
      <c r="J480" s="245">
        <f>AllData!F742</f>
        <v>2.48</v>
      </c>
      <c r="K480" s="245">
        <f>ROUND(AllData!G742,2)</f>
        <v>2.2799999999999998</v>
      </c>
      <c r="L480" s="245">
        <f>ROUND(AllData!H742,2)</f>
        <v>1.98</v>
      </c>
      <c r="M480" s="245" t="str">
        <f t="shared" si="121"/>
        <v>Stainless Steel</v>
      </c>
    </row>
    <row r="481" spans="1:13">
      <c r="A481" s="245" t="s">
        <v>2723</v>
      </c>
      <c r="B481" s="245" t="s">
        <v>2661</v>
      </c>
      <c r="C481" s="245" t="str">
        <f t="shared" si="120"/>
        <v>Angle Girders</v>
      </c>
      <c r="D481" s="246" t="str">
        <f>AllData!A743</f>
        <v>S9e</v>
      </c>
      <c r="E481" s="245" t="str">
        <f>AllData!B743</f>
        <v>Angle Girder</v>
      </c>
      <c r="G481" s="245" t="str">
        <f>AllData!C743</f>
        <v>Length - 2''</v>
      </c>
      <c r="H481" s="245" t="str">
        <f>AllData!D743</f>
        <v>4H</v>
      </c>
      <c r="I481" s="245">
        <f>AllData!E743</f>
        <v>7.1</v>
      </c>
      <c r="J481" s="245">
        <f>AllData!F743</f>
        <v>2.16</v>
      </c>
      <c r="K481" s="245">
        <f>ROUND(AllData!G743,2)</f>
        <v>1.99</v>
      </c>
      <c r="L481" s="245">
        <f>ROUND(AllData!H743,2)</f>
        <v>1.73</v>
      </c>
      <c r="M481" s="245" t="str">
        <f t="shared" si="121"/>
        <v>Stainless Steel</v>
      </c>
    </row>
    <row r="482" spans="1:13">
      <c r="A482" s="245" t="s">
        <v>2724</v>
      </c>
      <c r="B482" s="245" t="s">
        <v>2661</v>
      </c>
      <c r="C482" s="245" t="str">
        <f t="shared" si="120"/>
        <v>Angle Girders</v>
      </c>
      <c r="D482" s="246" t="str">
        <f>AllData!A744</f>
        <v>S9f</v>
      </c>
      <c r="E482" s="245" t="str">
        <f>AllData!B744</f>
        <v>Angle Girder</v>
      </c>
      <c r="G482" s="245" t="str">
        <f>AllData!C744</f>
        <v>Length - 1 1/2''</v>
      </c>
      <c r="H482" s="245" t="str">
        <f>AllData!D744</f>
        <v>3H</v>
      </c>
      <c r="I482" s="245">
        <f>AllData!E744</f>
        <v>5.0999999999999996</v>
      </c>
      <c r="J482" s="245">
        <f>AllData!F744</f>
        <v>1.88</v>
      </c>
      <c r="K482" s="245">
        <f>ROUND(AllData!G744,2)</f>
        <v>1.73</v>
      </c>
      <c r="L482" s="245">
        <f>ROUND(AllData!H744,2)</f>
        <v>1.5</v>
      </c>
      <c r="M482" s="245" t="str">
        <f t="shared" si="121"/>
        <v>Stainless Steel</v>
      </c>
    </row>
    <row r="483" spans="1:13">
      <c r="A483" s="245" t="s">
        <v>2725</v>
      </c>
      <c r="B483" s="245" t="s">
        <v>2661</v>
      </c>
      <c r="C483" s="245" t="str">
        <f t="shared" si="120"/>
        <v>Angle Girders</v>
      </c>
      <c r="D483" s="246" t="str">
        <f>AllData!A745</f>
        <v>S9l</v>
      </c>
      <c r="E483" s="245" t="str">
        <f>AllData!B745</f>
        <v>Angle Girder</v>
      </c>
      <c r="G483" s="245" t="str">
        <f>AllData!C745</f>
        <v>Length - 1''</v>
      </c>
      <c r="H483" s="245" t="str">
        <f>AllData!D745</f>
        <v>2H</v>
      </c>
      <c r="I483" s="245">
        <f>AllData!E745</f>
        <v>3.35</v>
      </c>
      <c r="J483" s="245">
        <f>AllData!F745</f>
        <v>1.56</v>
      </c>
      <c r="K483" s="245">
        <f>ROUND(AllData!G745,2)</f>
        <v>1.44</v>
      </c>
      <c r="L483" s="245">
        <f>ROUND(AllData!H745,2)</f>
        <v>1.25</v>
      </c>
      <c r="M483" s="245" t="str">
        <f t="shared" si="121"/>
        <v>Stainless Steel</v>
      </c>
    </row>
    <row r="484" spans="1:13">
      <c r="A484" s="245" t="s">
        <v>2726</v>
      </c>
      <c r="B484" s="245" t="s">
        <v>2661</v>
      </c>
      <c r="C484" s="245" t="str">
        <f>$Q$7</f>
        <v>Brackets</v>
      </c>
      <c r="D484" s="246" t="str">
        <f>AllData!A749</f>
        <v>12e</v>
      </c>
      <c r="E484" s="245" t="str">
        <f>AllData!B749</f>
        <v>Slotted Angle Bracket</v>
      </c>
      <c r="G484" s="245" t="str">
        <f>AllData!C749</f>
        <v xml:space="preserve"> Size - 1'' x 1 1/2''</v>
      </c>
      <c r="I484" s="245">
        <f>AllData!E749</f>
        <v>4.5</v>
      </c>
      <c r="J484" s="245">
        <f>AllData!F749</f>
        <v>1.38</v>
      </c>
      <c r="K484" s="245">
        <f>ROUND(AllData!G749,2)</f>
        <v>1.27</v>
      </c>
      <c r="L484" s="245">
        <f>ROUND(AllData!H749,2)</f>
        <v>1.1000000000000001</v>
      </c>
      <c r="M484" s="245" t="str">
        <f t="shared" ref="M484:M485" si="122">_xlfn.TEXTJOIN(" , ",TRUE,$Q$42,$Q$43,$Q$44,$Q$45)</f>
        <v>Nickel plate , Green , Blue , Zinc plate</v>
      </c>
    </row>
    <row r="485" spans="1:13">
      <c r="A485" s="245" t="s">
        <v>2727</v>
      </c>
      <c r="B485" s="245" t="s">
        <v>2661</v>
      </c>
      <c r="C485" s="245" t="str">
        <f>$Q$7</f>
        <v>Brackets</v>
      </c>
      <c r="D485" s="246" t="str">
        <f>AllData!A750</f>
        <v>12f</v>
      </c>
      <c r="E485" s="245" t="str">
        <f>AllData!B750</f>
        <v>Slotted Angle Bracket</v>
      </c>
      <c r="G485" s="245" t="str">
        <f>AllData!C750</f>
        <v>Size - 1" x 1"</v>
      </c>
      <c r="I485" s="245">
        <f>AllData!E750</f>
        <v>4</v>
      </c>
      <c r="J485" s="245">
        <f>AllData!F750</f>
        <v>1.21</v>
      </c>
      <c r="K485" s="245">
        <f>ROUND(AllData!G750,2)</f>
        <v>1.1100000000000001</v>
      </c>
      <c r="L485" s="245">
        <f>ROUND(AllData!H750,2)</f>
        <v>0.97</v>
      </c>
      <c r="M485" s="245" t="str">
        <f t="shared" si="122"/>
        <v>Nickel plate , Green , Blue , Zinc plate</v>
      </c>
    </row>
    <row r="486" spans="1:13">
      <c r="A486" s="245" t="s">
        <v>2728</v>
      </c>
      <c r="B486" s="245" t="s">
        <v>2661</v>
      </c>
      <c r="C486" s="245" t="str">
        <f>$Q$14</f>
        <v>Axles &amp; Rods</v>
      </c>
      <c r="D486" s="246" t="str">
        <f>AllData!A754</f>
        <v>13b</v>
      </c>
      <c r="E486" s="245" t="str">
        <f>AllData!B754</f>
        <v>Axle Rod</v>
      </c>
      <c r="G486" s="245" t="str">
        <f>AllData!C754</f>
        <v>Length - 14''</v>
      </c>
      <c r="I486" s="245">
        <f>AllData!E754</f>
        <v>36</v>
      </c>
      <c r="J486" s="245">
        <f>AllData!F754</f>
        <v>5.0999999999999996</v>
      </c>
      <c r="K486" s="245">
        <f>ROUND(AllData!G754,2)</f>
        <v>4.6900000000000004</v>
      </c>
      <c r="L486" s="245">
        <f>ROUND(AllData!H754,2)</f>
        <v>4.08</v>
      </c>
      <c r="M486" s="245" t="str">
        <f t="shared" ref="M486:M490" si="123">$Q$46</f>
        <v>Stainless Steel</v>
      </c>
    </row>
    <row r="487" spans="1:13">
      <c r="A487" s="245" t="s">
        <v>2729</v>
      </c>
      <c r="B487" s="245" t="s">
        <v>2661</v>
      </c>
      <c r="C487" s="245" t="str">
        <f>$Q$14</f>
        <v>Axles &amp; Rods</v>
      </c>
      <c r="D487" s="246" t="str">
        <f>AllData!A755</f>
        <v>13c</v>
      </c>
      <c r="E487" s="245" t="str">
        <f>AllData!B755</f>
        <v>Axle Rod</v>
      </c>
      <c r="G487" s="245" t="str">
        <f>AllData!C755</f>
        <v>Length - 16''</v>
      </c>
      <c r="I487" s="245">
        <f>AllData!E755</f>
        <v>40.5</v>
      </c>
      <c r="J487" s="245">
        <f>AllData!F755</f>
        <v>6.25</v>
      </c>
      <c r="K487" s="245">
        <f>ROUND(AllData!G755,2)</f>
        <v>5.75</v>
      </c>
      <c r="L487" s="245">
        <f>ROUND(AllData!H755,2)</f>
        <v>5</v>
      </c>
      <c r="M487" s="245" t="str">
        <f t="shared" si="123"/>
        <v>Stainless Steel</v>
      </c>
    </row>
    <row r="488" spans="1:13">
      <c r="A488" s="245" t="s">
        <v>2730</v>
      </c>
      <c r="B488" s="245" t="s">
        <v>2661</v>
      </c>
      <c r="C488" s="245" t="str">
        <f>$Q$14</f>
        <v>Axles &amp; Rods</v>
      </c>
      <c r="D488" s="246" t="str">
        <f>AllData!A756</f>
        <v>13d</v>
      </c>
      <c r="E488" s="245" t="str">
        <f>AllData!B756</f>
        <v>Axle Rod</v>
      </c>
      <c r="G488" s="245" t="str">
        <f>AllData!C756</f>
        <v>Length - 9 1/2''</v>
      </c>
      <c r="I488" s="245">
        <f>AllData!E756</f>
        <v>25</v>
      </c>
      <c r="J488" s="245">
        <f>AllData!F756</f>
        <v>3.78</v>
      </c>
      <c r="K488" s="245">
        <f>ROUND(AllData!G756,2)</f>
        <v>3.48</v>
      </c>
      <c r="L488" s="245">
        <f>ROUND(AllData!H756,2)</f>
        <v>3.02</v>
      </c>
      <c r="M488" s="245" t="str">
        <f t="shared" si="123"/>
        <v>Stainless Steel</v>
      </c>
    </row>
    <row r="489" spans="1:13">
      <c r="A489" s="245" t="s">
        <v>2731</v>
      </c>
      <c r="B489" s="245" t="s">
        <v>2661</v>
      </c>
      <c r="C489" s="245" t="str">
        <f>$Q$14</f>
        <v>Axles &amp; Rods</v>
      </c>
      <c r="D489" s="246" t="str">
        <f>AllData!A757</f>
        <v>18c</v>
      </c>
      <c r="E489" s="245" t="str">
        <f>AllData!B757</f>
        <v>Axle Rod</v>
      </c>
      <c r="G489" s="245" t="str">
        <f>AllData!C757</f>
        <v>Length - 1 1/4''</v>
      </c>
      <c r="I489" s="245">
        <f>AllData!E757</f>
        <v>3.3</v>
      </c>
      <c r="J489" s="245">
        <f>AllData!F757</f>
        <v>0.89</v>
      </c>
      <c r="K489" s="245">
        <f>ROUND(AllData!G757,2)</f>
        <v>0.82</v>
      </c>
      <c r="L489" s="245">
        <f>ROUND(AllData!H757,2)</f>
        <v>0.71</v>
      </c>
      <c r="M489" s="245" t="str">
        <f t="shared" si="123"/>
        <v>Stainless Steel</v>
      </c>
    </row>
    <row r="490" spans="1:13">
      <c r="A490" s="245" t="s">
        <v>2732</v>
      </c>
      <c r="B490" s="245" t="s">
        <v>2661</v>
      </c>
      <c r="C490" s="245" t="str">
        <f>$Q$14</f>
        <v>Axles &amp; Rods</v>
      </c>
      <c r="D490" s="246" t="str">
        <f>AllData!A758</f>
        <v>18d</v>
      </c>
      <c r="E490" s="245" t="str">
        <f>AllData!B758</f>
        <v>Axle Rod</v>
      </c>
      <c r="G490" s="245" t="str">
        <f>AllData!C758</f>
        <v>Length -  1/2''</v>
      </c>
      <c r="I490" s="245">
        <f>AllData!E758</f>
        <v>1.3</v>
      </c>
      <c r="J490" s="245">
        <f>AllData!F758</f>
        <v>0.76</v>
      </c>
      <c r="K490" s="245">
        <f>ROUND(AllData!G758,2)</f>
        <v>0.7</v>
      </c>
      <c r="L490" s="245">
        <f>ROUND(AllData!H758,2)</f>
        <v>0.61</v>
      </c>
      <c r="M490" s="245" t="str">
        <f t="shared" si="123"/>
        <v>Stainless Steel</v>
      </c>
    </row>
    <row r="491" spans="1:13">
      <c r="A491" s="245" t="s">
        <v>2733</v>
      </c>
      <c r="B491" s="245" t="s">
        <v>2661</v>
      </c>
      <c r="C491" s="245" t="str">
        <f>$Q$13</f>
        <v>Wheels &amp; Pulleys</v>
      </c>
      <c r="D491" s="246" t="str">
        <f>AllData!A762</f>
        <v>19f</v>
      </c>
      <c r="E491" s="245" t="str">
        <f>AllData!B762</f>
        <v>Pulley without boss</v>
      </c>
      <c r="G491" s="245" t="str">
        <f>AllData!C762</f>
        <v>Length - 3''</v>
      </c>
      <c r="I491" s="245">
        <f>AllData!E762</f>
        <v>52.5</v>
      </c>
      <c r="J491" s="245">
        <f>AllData!F762</f>
        <v>6.94</v>
      </c>
      <c r="K491" s="245">
        <f>ROUND(AllData!G762,2)</f>
        <v>6.38</v>
      </c>
      <c r="L491" s="245">
        <f>ROUND(AllData!H762,2)</f>
        <v>5.55</v>
      </c>
      <c r="M491" s="245" t="str">
        <f>_xlfn.TEXTJOIN(" , ",TRUE,$Q$54,$Q$44,$Q$47,$Q$48,$Q$49)</f>
        <v>BluBlk-Nkl , Blue , Red , UK Yellow , Fr Yellow</v>
      </c>
    </row>
    <row r="492" spans="1:13">
      <c r="A492" s="245" t="s">
        <v>2734</v>
      </c>
      <c r="B492" s="245" t="s">
        <v>2661</v>
      </c>
      <c r="C492" s="245" t="str">
        <f>$Q$13</f>
        <v>Wheels &amp; Pulleys</v>
      </c>
      <c r="D492" s="246" t="str">
        <f>AllData!A763</f>
        <v>19e</v>
      </c>
      <c r="E492" s="245" t="str">
        <f>AllData!B763</f>
        <v>Pulley 3'' half-disc no boss</v>
      </c>
      <c r="G492" s="245" t="str">
        <f>AllData!C763</f>
        <v>Length - 3''</v>
      </c>
      <c r="I492" s="245">
        <f>AllData!E763</f>
        <v>27</v>
      </c>
      <c r="J492" s="245">
        <f>AllData!F763</f>
        <v>3.59</v>
      </c>
      <c r="K492" s="245">
        <f>ROUND(AllData!G763,2)</f>
        <v>3.3</v>
      </c>
      <c r="L492" s="245">
        <f>ROUND(AllData!H763,2)</f>
        <v>2.87</v>
      </c>
      <c r="M492" s="245" t="str">
        <f>_xlfn.TEXTJOIN(" , ",TRUE,$Q$54,$Q$44,$Q$47,$Q$48,$Q$49)</f>
        <v>BluBlk-Nkl , Blue , Red , UK Yellow , Fr Yellow</v>
      </c>
    </row>
    <row r="493" spans="1:13">
      <c r="A493" s="245" t="s">
        <v>2735</v>
      </c>
      <c r="B493" s="245" t="s">
        <v>2661</v>
      </c>
      <c r="C493" s="245" t="str">
        <f>$Q$13</f>
        <v>Wheels &amp; Pulleys</v>
      </c>
      <c r="D493" s="246" t="str">
        <f>AllData!A764</f>
        <v>21a</v>
      </c>
      <c r="E493" s="245" t="str">
        <f>AllData!B764</f>
        <v>Pulley without boss</v>
      </c>
      <c r="G493" s="245" t="str">
        <f>AllData!C764</f>
        <v>Length - 1 1/2''</v>
      </c>
      <c r="I493" s="245">
        <f>AllData!E764</f>
        <v>9.1</v>
      </c>
      <c r="J493" s="245">
        <f>AllData!F764</f>
        <v>5</v>
      </c>
      <c r="K493" s="245">
        <f>ROUND(AllData!G764,2)</f>
        <v>4.5999999999999996</v>
      </c>
      <c r="L493" s="245">
        <f>ROUND(AllData!H764,2)</f>
        <v>4</v>
      </c>
      <c r="M493" s="245" t="str">
        <f>$Q$55</f>
        <v>Brass</v>
      </c>
    </row>
    <row r="494" spans="1:13">
      <c r="A494" s="245" t="s">
        <v>2736</v>
      </c>
      <c r="B494" s="245" t="s">
        <v>2661</v>
      </c>
      <c r="C494" s="245" t="str">
        <f>$Q$13</f>
        <v>Wheels &amp; Pulleys</v>
      </c>
      <c r="D494" s="246" t="str">
        <f>AllData!A765</f>
        <v>22b</v>
      </c>
      <c r="E494" s="245" t="str">
        <f>AllData!B765</f>
        <v>Pulley w/o boss &amp; holes - similar 23b</v>
      </c>
      <c r="G494" s="245" t="str">
        <f>AllData!C765</f>
        <v>Length - 1''</v>
      </c>
      <c r="I494" s="245">
        <f>AllData!E765</f>
        <v>5.0999999999999996</v>
      </c>
      <c r="J494" s="245">
        <f>AllData!F765</f>
        <v>2.91</v>
      </c>
      <c r="K494" s="245">
        <f>ROUND(AllData!G765,2)</f>
        <v>2.68</v>
      </c>
      <c r="L494" s="245">
        <f>ROUND(AllData!H765,2)</f>
        <v>2.33</v>
      </c>
      <c r="M494" s="245" t="str">
        <f>$Q$55</f>
        <v>Brass</v>
      </c>
    </row>
    <row r="495" spans="1:13">
      <c r="A495" s="245" t="s">
        <v>2737</v>
      </c>
      <c r="B495" s="245" t="s">
        <v>2661</v>
      </c>
      <c r="C495" s="245" t="str">
        <f>$Q$27</f>
        <v>Ball Thrust Bearing</v>
      </c>
      <c r="D495" s="246" t="str">
        <f>AllData!A766</f>
        <v>23r</v>
      </c>
      <c r="E495" s="245" t="str">
        <f>AllData!B766</f>
        <v>Pulley</v>
      </c>
      <c r="G495" s="245" t="str">
        <f>AllData!C766</f>
        <v>Length -  3/4''</v>
      </c>
      <c r="H495" s="245" t="str">
        <f>AllData!D766</f>
        <v>6H</v>
      </c>
      <c r="I495" s="245">
        <f>AllData!E766</f>
        <v>4.43</v>
      </c>
      <c r="J495" s="245">
        <f>AllData!F766</f>
        <v>4.76</v>
      </c>
      <c r="K495" s="245">
        <f>ROUND(AllData!G766,2)</f>
        <v>4.38</v>
      </c>
      <c r="L495" s="245">
        <f>ROUND(AllData!H766,2)</f>
        <v>3.81</v>
      </c>
      <c r="M495" s="245" t="str">
        <f>$Q$55</f>
        <v>Brass</v>
      </c>
    </row>
    <row r="496" spans="1:13">
      <c r="A496" s="245" t="s">
        <v>2738</v>
      </c>
      <c r="B496" s="245" t="s">
        <v>2661</v>
      </c>
      <c r="C496" s="245" t="str">
        <f>$Q$27</f>
        <v>Ball Thrust Bearing</v>
      </c>
      <c r="D496" s="246" t="str">
        <f>AllData!A768</f>
        <v>23T</v>
      </c>
      <c r="E496" s="245" t="str">
        <f>AllData!B768</f>
        <v>Miniature Thrust Bearing</v>
      </c>
      <c r="G496" s="245" t="s">
        <v>2669</v>
      </c>
      <c r="H496" s="245" t="str">
        <f>AllData!C768</f>
        <v>23r+2x38d+6x168f</v>
      </c>
      <c r="I496" s="245">
        <f>AllData!E768</f>
        <v>9</v>
      </c>
      <c r="J496" s="245">
        <f>AllData!F768</f>
        <v>5.32</v>
      </c>
      <c r="K496" s="245">
        <f>ROUND(AllData!G768,2)</f>
        <v>4.8899999999999997</v>
      </c>
      <c r="L496" s="245">
        <f>ROUND(AllData!H768,2)</f>
        <v>4.26</v>
      </c>
    </row>
    <row r="497" spans="1:13">
      <c r="A497" s="245" t="s">
        <v>2739</v>
      </c>
      <c r="B497" s="245" t="s">
        <v>2661</v>
      </c>
      <c r="C497" s="245" t="str">
        <f>$Q$27</f>
        <v>Ball Thrust Bearing</v>
      </c>
      <c r="D497" s="246" t="str">
        <f>AllData!A769</f>
        <v>168f</v>
      </c>
      <c r="E497" s="245" t="str">
        <f>AllData!B769</f>
        <v>Ball</v>
      </c>
      <c r="G497" s="245" t="str">
        <f>AllData!C769</f>
        <v>Length -  5/32''</v>
      </c>
      <c r="H497" s="245" t="str">
        <f>AllData!D769</f>
        <v>Pack of 12</v>
      </c>
      <c r="I497" s="245">
        <f>AllData!E769</f>
        <v>3</v>
      </c>
      <c r="J497" s="245">
        <f>AllData!F769</f>
        <v>0.65</v>
      </c>
      <c r="K497" s="245">
        <f>ROUND(AllData!G769,2)</f>
        <v>0.6</v>
      </c>
      <c r="L497" s="245">
        <f>ROUND(AllData!H769,2)</f>
        <v>0.52</v>
      </c>
    </row>
    <row r="498" spans="1:13">
      <c r="A498" s="245" t="s">
        <v>2740</v>
      </c>
      <c r="B498" s="245" t="s">
        <v>2661</v>
      </c>
      <c r="C498" s="245" t="str">
        <f t="shared" ref="C498:C529" si="124">$Q$12</f>
        <v>Gears &amp; Pinions</v>
      </c>
      <c r="D498" s="246" t="str">
        <f>AllData!A773</f>
        <v>25m</v>
      </c>
      <c r="E498" s="245" t="str">
        <f>AllData!B773</f>
        <v>Spur Pinion</v>
      </c>
      <c r="G498" s="245" t="str">
        <f>AllData!C773</f>
        <v>10T</v>
      </c>
      <c r="H498" s="245" t="str">
        <f>AllData!D773</f>
        <v>Face -  1/8''</v>
      </c>
      <c r="I498" s="245">
        <f>AllData!E773</f>
        <v>3.9</v>
      </c>
      <c r="J498" s="245">
        <f>AllData!F773</f>
        <v>4.37</v>
      </c>
      <c r="K498" s="245">
        <f>ROUND(AllData!G773,2)</f>
        <v>4.0199999999999996</v>
      </c>
      <c r="L498" s="245">
        <f>ROUND(AllData!H773,2)</f>
        <v>3.5</v>
      </c>
      <c r="M498" s="245" t="str">
        <f>$Q$55</f>
        <v>Brass</v>
      </c>
    </row>
    <row r="499" spans="1:13">
      <c r="A499" s="245" t="s">
        <v>2741</v>
      </c>
      <c r="B499" s="245" t="s">
        <v>2661</v>
      </c>
      <c r="C499" s="245" t="str">
        <f t="shared" si="124"/>
        <v>Gears &amp; Pinions</v>
      </c>
      <c r="D499" s="246" t="str">
        <f>AllData!A774</f>
        <v>26m</v>
      </c>
      <c r="E499" s="245" t="str">
        <f>AllData!B774</f>
        <v>Spur Pinion</v>
      </c>
      <c r="G499" s="245" t="str">
        <f>AllData!C774</f>
        <v>10T</v>
      </c>
      <c r="H499" s="245" t="str">
        <f>AllData!D774</f>
        <v>Face -  1/4''</v>
      </c>
      <c r="I499" s="245">
        <f>AllData!E774</f>
        <v>3.5</v>
      </c>
      <c r="J499" s="245">
        <f>AllData!F774</f>
        <v>4.7699999999999996</v>
      </c>
      <c r="K499" s="245">
        <f>ROUND(AllData!G774,2)</f>
        <v>4.3899999999999997</v>
      </c>
      <c r="L499" s="245">
        <f>ROUND(AllData!H774,2)</f>
        <v>3.82</v>
      </c>
      <c r="M499" s="245" t="str">
        <f t="shared" ref="M499:M534" si="125">$Q$55</f>
        <v>Brass</v>
      </c>
    </row>
    <row r="500" spans="1:13">
      <c r="A500" s="245" t="s">
        <v>2742</v>
      </c>
      <c r="B500" s="245" t="s">
        <v>2661</v>
      </c>
      <c r="C500" s="245" t="str">
        <f t="shared" si="124"/>
        <v>Gears &amp; Pinions</v>
      </c>
      <c r="D500" s="246" t="str">
        <f>AllData!A775</f>
        <v>25n</v>
      </c>
      <c r="E500" s="245" t="str">
        <f>AllData!B775</f>
        <v>Spur Pinion</v>
      </c>
      <c r="G500" s="245" t="str">
        <f>AllData!C775</f>
        <v>11T</v>
      </c>
      <c r="H500" s="245" t="str">
        <f>AllData!D775</f>
        <v>Face -  1/8''</v>
      </c>
      <c r="I500" s="245">
        <f>AllData!E775</f>
        <v>4.3</v>
      </c>
      <c r="J500" s="245">
        <f>AllData!F775</f>
        <v>5.22</v>
      </c>
      <c r="K500" s="245">
        <f>ROUND(AllData!G775,2)</f>
        <v>4.8</v>
      </c>
      <c r="L500" s="245">
        <f>ROUND(AllData!H775,2)</f>
        <v>4.18</v>
      </c>
      <c r="M500" s="245" t="str">
        <f t="shared" si="125"/>
        <v>Brass</v>
      </c>
    </row>
    <row r="501" spans="1:13">
      <c r="A501" s="245" t="s">
        <v>2743</v>
      </c>
      <c r="B501" s="245" t="s">
        <v>2661</v>
      </c>
      <c r="C501" s="245" t="str">
        <f t="shared" si="124"/>
        <v>Gears &amp; Pinions</v>
      </c>
      <c r="D501" s="246" t="str">
        <f>AllData!A776</f>
        <v>26n</v>
      </c>
      <c r="E501" s="245" t="str">
        <f>AllData!B776</f>
        <v>Spur Pinion</v>
      </c>
      <c r="G501" s="245" t="str">
        <f>AllData!C776</f>
        <v>11T</v>
      </c>
      <c r="H501" s="245" t="str">
        <f>AllData!D776</f>
        <v>Face -  1/4''</v>
      </c>
      <c r="I501" s="245">
        <f>AllData!E776</f>
        <v>3.8</v>
      </c>
      <c r="J501" s="245">
        <f>AllData!F776</f>
        <v>5.7</v>
      </c>
      <c r="K501" s="245">
        <f>ROUND(AllData!G776,2)</f>
        <v>5.24</v>
      </c>
      <c r="L501" s="245">
        <f>ROUND(AllData!H776,2)</f>
        <v>4.5599999999999996</v>
      </c>
      <c r="M501" s="245" t="str">
        <f t="shared" si="125"/>
        <v>Brass</v>
      </c>
    </row>
    <row r="502" spans="1:13">
      <c r="A502" s="245" t="s">
        <v>2744</v>
      </c>
      <c r="B502" s="245" t="s">
        <v>2661</v>
      </c>
      <c r="C502" s="245" t="str">
        <f t="shared" si="124"/>
        <v>Gears &amp; Pinions</v>
      </c>
      <c r="D502" s="246" t="str">
        <f>AllData!A777</f>
        <v>25r</v>
      </c>
      <c r="E502" s="245" t="str">
        <f>AllData!B777</f>
        <v>Spur Pinion</v>
      </c>
      <c r="G502" s="245" t="str">
        <f>AllData!C777</f>
        <v>13T</v>
      </c>
      <c r="H502" s="245" t="str">
        <f>AllData!D777</f>
        <v>Face -  1/8''</v>
      </c>
      <c r="I502" s="245">
        <f>AllData!E777</f>
        <v>5.4</v>
      </c>
      <c r="J502" s="245">
        <f>AllData!F777</f>
        <v>6.44</v>
      </c>
      <c r="K502" s="245">
        <f>ROUND(AllData!G777,2)</f>
        <v>5.92</v>
      </c>
      <c r="L502" s="245">
        <f>ROUND(AllData!H777,2)</f>
        <v>5.15</v>
      </c>
      <c r="M502" s="245" t="str">
        <f t="shared" si="125"/>
        <v>Brass</v>
      </c>
    </row>
    <row r="503" spans="1:13">
      <c r="A503" s="245" t="s">
        <v>2745</v>
      </c>
      <c r="B503" s="245" t="s">
        <v>2661</v>
      </c>
      <c r="C503" s="245" t="str">
        <f t="shared" si="124"/>
        <v>Gears &amp; Pinions</v>
      </c>
      <c r="D503" s="246" t="str">
        <f>AllData!A778</f>
        <v>26r</v>
      </c>
      <c r="E503" s="245" t="str">
        <f>AllData!B778</f>
        <v>Spur Pinion</v>
      </c>
      <c r="G503" s="245" t="str">
        <f>AllData!C778</f>
        <v>13T</v>
      </c>
      <c r="H503" s="245" t="str">
        <f>AllData!D778</f>
        <v>Face -  1/4''</v>
      </c>
      <c r="I503" s="245">
        <f>AllData!E778</f>
        <v>4.5999999999999996</v>
      </c>
      <c r="J503" s="245">
        <f>AllData!F778</f>
        <v>7.27</v>
      </c>
      <c r="K503" s="245">
        <f>ROUND(AllData!G778,2)</f>
        <v>6.69</v>
      </c>
      <c r="L503" s="245">
        <f>ROUND(AllData!H778,2)</f>
        <v>5.82</v>
      </c>
      <c r="M503" s="245" t="str">
        <f t="shared" si="125"/>
        <v>Brass</v>
      </c>
    </row>
    <row r="504" spans="1:13">
      <c r="A504" s="245" t="s">
        <v>2746</v>
      </c>
      <c r="B504" s="245" t="s">
        <v>2661</v>
      </c>
      <c r="C504" s="245" t="str">
        <f t="shared" si="124"/>
        <v>Gears &amp; Pinions</v>
      </c>
      <c r="D504" s="246" t="str">
        <f>AllData!A779</f>
        <v>25c</v>
      </c>
      <c r="E504" s="245" t="str">
        <f>AllData!B779</f>
        <v>Spur Pinion</v>
      </c>
      <c r="G504" s="245" t="str">
        <f>AllData!C779</f>
        <v>15T</v>
      </c>
      <c r="H504" s="245" t="str">
        <f>AllData!D779</f>
        <v>Face -  1/8''</v>
      </c>
      <c r="I504" s="245">
        <f>AllData!E779</f>
        <v>4</v>
      </c>
      <c r="J504" s="245">
        <f>AllData!F779</f>
        <v>4.9800000000000004</v>
      </c>
      <c r="K504" s="245">
        <f>ROUND(AllData!G779,2)</f>
        <v>4.58</v>
      </c>
      <c r="L504" s="245">
        <f>ROUND(AllData!H779,2)</f>
        <v>3.98</v>
      </c>
      <c r="M504" s="245" t="str">
        <f t="shared" si="125"/>
        <v>Brass</v>
      </c>
    </row>
    <row r="505" spans="1:13">
      <c r="A505" s="245" t="s">
        <v>2747</v>
      </c>
      <c r="B505" s="245" t="s">
        <v>2661</v>
      </c>
      <c r="C505" s="245" t="str">
        <f t="shared" si="124"/>
        <v>Gears &amp; Pinions</v>
      </c>
      <c r="D505" s="246" t="str">
        <f>AllData!A780</f>
        <v>26d</v>
      </c>
      <c r="E505" s="245" t="str">
        <f>AllData!B780</f>
        <v>Spur Pinion</v>
      </c>
      <c r="G505" s="245" t="str">
        <f>AllData!C780</f>
        <v>15T</v>
      </c>
      <c r="H505" s="245" t="str">
        <f>AllData!D780</f>
        <v>Face -  1/2''</v>
      </c>
      <c r="I505" s="245">
        <f>AllData!E780</f>
        <v>9.1</v>
      </c>
      <c r="J505" s="245">
        <f>AllData!F780</f>
        <v>7.72</v>
      </c>
      <c r="K505" s="245">
        <f>ROUND(AllData!G780,2)</f>
        <v>7.1</v>
      </c>
      <c r="L505" s="245">
        <f>ROUND(AllData!H780,2)</f>
        <v>6.18</v>
      </c>
      <c r="M505" s="245" t="str">
        <f t="shared" si="125"/>
        <v>Brass</v>
      </c>
    </row>
    <row r="506" spans="1:13">
      <c r="A506" s="245" t="s">
        <v>2748</v>
      </c>
      <c r="B506" s="245" t="s">
        <v>2661</v>
      </c>
      <c r="C506" s="245" t="str">
        <f t="shared" si="124"/>
        <v>Gears &amp; Pinions</v>
      </c>
      <c r="D506" s="246" t="str">
        <f>AllData!A781</f>
        <v>26e</v>
      </c>
      <c r="E506" s="245" t="str">
        <f>AllData!B781</f>
        <v>Spur Pinion</v>
      </c>
      <c r="G506" s="245" t="str">
        <f>AllData!C781</f>
        <v>15T</v>
      </c>
      <c r="H506" s="245" t="str">
        <f>AllData!D781</f>
        <v>Face -  3/4''</v>
      </c>
      <c r="I506" s="245">
        <f>AllData!E781</f>
        <v>11.75</v>
      </c>
      <c r="J506" s="245">
        <f>AllData!F781</f>
        <v>9.33</v>
      </c>
      <c r="K506" s="245">
        <f>ROUND(AllData!G781,2)</f>
        <v>8.58</v>
      </c>
      <c r="L506" s="245">
        <f>ROUND(AllData!H781,2)</f>
        <v>7.46</v>
      </c>
      <c r="M506" s="245" t="str">
        <f t="shared" si="125"/>
        <v>Brass</v>
      </c>
    </row>
    <row r="507" spans="1:13">
      <c r="A507" s="245" t="s">
        <v>2749</v>
      </c>
      <c r="B507" s="245" t="s">
        <v>2661</v>
      </c>
      <c r="C507" s="245" t="str">
        <f t="shared" si="124"/>
        <v>Gears &amp; Pinions</v>
      </c>
      <c r="D507" s="246" t="str">
        <f>AllData!A782</f>
        <v>25g</v>
      </c>
      <c r="E507" s="245" t="str">
        <f>AllData!B782</f>
        <v>Spur Pinion</v>
      </c>
      <c r="G507" s="245" t="str">
        <f>AllData!C782</f>
        <v>16T</v>
      </c>
      <c r="H507" s="245" t="str">
        <f>AllData!D782</f>
        <v>Face -  1/8''</v>
      </c>
      <c r="I507" s="245">
        <f>AllData!E782</f>
        <v>4.45</v>
      </c>
      <c r="J507" s="245">
        <f>AllData!F782</f>
        <v>5.3</v>
      </c>
      <c r="K507" s="245">
        <f>ROUND(AllData!G782,2)</f>
        <v>4.88</v>
      </c>
      <c r="L507" s="245">
        <f>ROUND(AllData!H782,2)</f>
        <v>4.24</v>
      </c>
      <c r="M507" s="245" t="str">
        <f t="shared" si="125"/>
        <v>Brass</v>
      </c>
    </row>
    <row r="508" spans="1:13">
      <c r="A508" s="245" t="s">
        <v>2750</v>
      </c>
      <c r="B508" s="245" t="s">
        <v>2661</v>
      </c>
      <c r="C508" s="245" t="str">
        <f t="shared" si="124"/>
        <v>Gears &amp; Pinions</v>
      </c>
      <c r="D508" s="246" t="str">
        <f>AllData!A783</f>
        <v>26g</v>
      </c>
      <c r="E508" s="245" t="str">
        <f>AllData!B783</f>
        <v>Spur Pinion</v>
      </c>
      <c r="G508" s="245" t="str">
        <f>AllData!C783</f>
        <v>16T</v>
      </c>
      <c r="H508" s="245" t="str">
        <f>AllData!D783</f>
        <v>Face -  1/4''</v>
      </c>
      <c r="I508" s="245">
        <f>AllData!E783</f>
        <v>6</v>
      </c>
      <c r="J508" s="245">
        <f>AllData!F783</f>
        <v>6.04</v>
      </c>
      <c r="K508" s="245">
        <f>ROUND(AllData!G783,2)</f>
        <v>5.56</v>
      </c>
      <c r="L508" s="245">
        <f>ROUND(AllData!H783,2)</f>
        <v>4.83</v>
      </c>
      <c r="M508" s="245" t="str">
        <f t="shared" si="125"/>
        <v>Brass</v>
      </c>
    </row>
    <row r="509" spans="1:13">
      <c r="A509" s="245" t="s">
        <v>2751</v>
      </c>
      <c r="B509" s="245" t="s">
        <v>2661</v>
      </c>
      <c r="C509" s="245" t="str">
        <f t="shared" si="124"/>
        <v>Gears &amp; Pinions</v>
      </c>
      <c r="D509" s="246" t="str">
        <f>AllData!A784</f>
        <v>25h</v>
      </c>
      <c r="E509" s="245" t="str">
        <f>AllData!B784</f>
        <v>Spur Pinion</v>
      </c>
      <c r="G509" s="245" t="str">
        <f>AllData!C784</f>
        <v>17T</v>
      </c>
      <c r="H509" s="245" t="str">
        <f>AllData!D784</f>
        <v>Face -  1/8''</v>
      </c>
      <c r="I509" s="245">
        <f>AllData!E784</f>
        <v>5.15</v>
      </c>
      <c r="J509" s="245">
        <f>AllData!F784</f>
        <v>5.66</v>
      </c>
      <c r="K509" s="245">
        <f>ROUND(AllData!G784,2)</f>
        <v>5.21</v>
      </c>
      <c r="L509" s="245">
        <f>ROUND(AllData!H784,2)</f>
        <v>4.53</v>
      </c>
      <c r="M509" s="245" t="str">
        <f t="shared" si="125"/>
        <v>Brass</v>
      </c>
    </row>
    <row r="510" spans="1:13">
      <c r="A510" s="245" t="s">
        <v>2752</v>
      </c>
      <c r="B510" s="245" t="s">
        <v>2661</v>
      </c>
      <c r="C510" s="245" t="str">
        <f t="shared" si="124"/>
        <v>Gears &amp; Pinions</v>
      </c>
      <c r="D510" s="246" t="str">
        <f>AllData!A785</f>
        <v>26h</v>
      </c>
      <c r="E510" s="245" t="str">
        <f>AllData!B785</f>
        <v>Spur Pinion</v>
      </c>
      <c r="G510" s="245" t="str">
        <f>AllData!C785</f>
        <v>17T</v>
      </c>
      <c r="H510" s="245" t="str">
        <f>AllData!D785</f>
        <v>Face -  1/4''</v>
      </c>
      <c r="I510" s="245">
        <f>AllData!E785</f>
        <v>6.8</v>
      </c>
      <c r="J510" s="245">
        <f>AllData!F785</f>
        <v>6.45</v>
      </c>
      <c r="K510" s="245">
        <f>ROUND(AllData!G785,2)</f>
        <v>5.93</v>
      </c>
      <c r="L510" s="245">
        <f>ROUND(AllData!H785,2)</f>
        <v>5.16</v>
      </c>
      <c r="M510" s="245" t="str">
        <f t="shared" si="125"/>
        <v>Brass</v>
      </c>
    </row>
    <row r="511" spans="1:13">
      <c r="A511" s="245" t="s">
        <v>2753</v>
      </c>
      <c r="B511" s="245" t="s">
        <v>2661</v>
      </c>
      <c r="C511" s="245" t="str">
        <f t="shared" si="124"/>
        <v>Gears &amp; Pinions</v>
      </c>
      <c r="D511" s="246" t="str">
        <f>AllData!A786</f>
        <v>25u</v>
      </c>
      <c r="E511" s="245" t="str">
        <f>AllData!B786</f>
        <v>Spur Pinion</v>
      </c>
      <c r="G511" s="245" t="str">
        <f>AllData!C786</f>
        <v>19T</v>
      </c>
      <c r="H511" s="245" t="str">
        <f>AllData!D786</f>
        <v>Face -  1/8''</v>
      </c>
      <c r="I511" s="245">
        <f>AllData!E786</f>
        <v>5.6</v>
      </c>
      <c r="J511" s="245">
        <f>AllData!F786</f>
        <v>5.81</v>
      </c>
      <c r="K511" s="245">
        <f>ROUND(AllData!G786,2)</f>
        <v>5.35</v>
      </c>
      <c r="L511" s="245">
        <f>ROUND(AllData!H786,2)</f>
        <v>4.6500000000000004</v>
      </c>
      <c r="M511" s="245" t="str">
        <f t="shared" si="125"/>
        <v>Brass</v>
      </c>
    </row>
    <row r="512" spans="1:13">
      <c r="A512" s="245" t="s">
        <v>2754</v>
      </c>
      <c r="B512" s="245" t="s">
        <v>2661</v>
      </c>
      <c r="C512" s="245" t="str">
        <f t="shared" si="124"/>
        <v>Gears &amp; Pinions</v>
      </c>
      <c r="D512" s="246" t="str">
        <f>AllData!A787</f>
        <v>25l</v>
      </c>
      <c r="E512" s="245" t="str">
        <f>AllData!B787</f>
        <v>Spur Pinion</v>
      </c>
      <c r="G512" s="245" t="str">
        <f>AllData!C787</f>
        <v>20T</v>
      </c>
      <c r="H512" s="245" t="str">
        <f>AllData!D787</f>
        <v>Face -  1/8''</v>
      </c>
      <c r="I512" s="245">
        <f>AllData!E787</f>
        <v>5.7</v>
      </c>
      <c r="J512" s="245">
        <f>AllData!F787</f>
        <v>6.62</v>
      </c>
      <c r="K512" s="245">
        <f>ROUND(AllData!G787,2)</f>
        <v>6.09</v>
      </c>
      <c r="L512" s="245">
        <f>ROUND(AllData!H787,2)</f>
        <v>5.3</v>
      </c>
      <c r="M512" s="245" t="str">
        <f t="shared" si="125"/>
        <v>Brass</v>
      </c>
    </row>
    <row r="513" spans="1:13">
      <c r="A513" s="245" t="s">
        <v>2755</v>
      </c>
      <c r="B513" s="245" t="s">
        <v>2661</v>
      </c>
      <c r="C513" s="245" t="str">
        <f t="shared" si="124"/>
        <v>Gears &amp; Pinions</v>
      </c>
      <c r="D513" s="246" t="str">
        <f>AllData!A788</f>
        <v>26l</v>
      </c>
      <c r="E513" s="245" t="str">
        <f>AllData!B788</f>
        <v>Spur Pinion</v>
      </c>
      <c r="G513" s="245" t="str">
        <f>AllData!C788</f>
        <v>20T</v>
      </c>
      <c r="H513" s="245" t="str">
        <f>AllData!D788</f>
        <v>Face -  1/4''</v>
      </c>
      <c r="I513" s="245">
        <f>AllData!E788</f>
        <v>8.8000000000000007</v>
      </c>
      <c r="J513" s="245">
        <f>AllData!F788</f>
        <v>7.57</v>
      </c>
      <c r="K513" s="245">
        <f>ROUND(AllData!G788,2)</f>
        <v>6.96</v>
      </c>
      <c r="L513" s="245">
        <f>ROUND(AllData!H788,2)</f>
        <v>6.06</v>
      </c>
      <c r="M513" s="245" t="str">
        <f t="shared" si="125"/>
        <v>Brass</v>
      </c>
    </row>
    <row r="514" spans="1:13">
      <c r="A514" s="245" t="s">
        <v>2756</v>
      </c>
      <c r="B514" s="245" t="s">
        <v>2661</v>
      </c>
      <c r="C514" s="245" t="str">
        <f t="shared" si="124"/>
        <v>Gears &amp; Pinions</v>
      </c>
      <c r="D514" s="246" t="str">
        <f>AllData!A789</f>
        <v>25f</v>
      </c>
      <c r="E514" s="245" t="str">
        <f>AllData!B789</f>
        <v>Spur Pinion</v>
      </c>
      <c r="G514" s="245" t="str">
        <f>AllData!C789</f>
        <v>22T</v>
      </c>
      <c r="H514" s="245" t="str">
        <f>AllData!D789</f>
        <v>Face -  1/8''</v>
      </c>
      <c r="I514" s="245">
        <f>AllData!E789</f>
        <v>6.3</v>
      </c>
      <c r="J514" s="245">
        <f>AllData!F789</f>
        <v>7.34</v>
      </c>
      <c r="K514" s="245">
        <f>ROUND(AllData!G789,2)</f>
        <v>6.75</v>
      </c>
      <c r="L514" s="245">
        <f>ROUND(AllData!H789,2)</f>
        <v>5.87</v>
      </c>
      <c r="M514" s="245" t="str">
        <f t="shared" si="125"/>
        <v>Brass</v>
      </c>
    </row>
    <row r="515" spans="1:13">
      <c r="A515" s="245" t="s">
        <v>2757</v>
      </c>
      <c r="B515" s="245" t="s">
        <v>2661</v>
      </c>
      <c r="C515" s="245" t="str">
        <f t="shared" si="124"/>
        <v>Gears &amp; Pinions</v>
      </c>
      <c r="D515" s="246" t="str">
        <f>AllData!A790</f>
        <v>26f</v>
      </c>
      <c r="E515" s="245" t="str">
        <f>AllData!B790</f>
        <v>Spur Pinion</v>
      </c>
      <c r="G515" s="245" t="str">
        <f>AllData!C790</f>
        <v>22T</v>
      </c>
      <c r="H515" s="245" t="str">
        <f>AllData!D790</f>
        <v>Face -  1/4''</v>
      </c>
      <c r="I515" s="245">
        <f>AllData!E790</f>
        <v>10.4</v>
      </c>
      <c r="J515" s="245">
        <f>AllData!F790</f>
        <v>8.39</v>
      </c>
      <c r="K515" s="245">
        <f>ROUND(AllData!G790,2)</f>
        <v>7.72</v>
      </c>
      <c r="L515" s="245">
        <f>ROUND(AllData!H790,2)</f>
        <v>6.71</v>
      </c>
      <c r="M515" s="245" t="str">
        <f t="shared" si="125"/>
        <v>Brass</v>
      </c>
    </row>
    <row r="516" spans="1:13">
      <c r="A516" s="245" t="s">
        <v>2758</v>
      </c>
      <c r="B516" s="245" t="s">
        <v>2661</v>
      </c>
      <c r="C516" s="245" t="str">
        <f t="shared" si="124"/>
        <v>Gears &amp; Pinions</v>
      </c>
      <c r="D516" s="246" t="str">
        <f>AllData!A791</f>
        <v>25p</v>
      </c>
      <c r="E516" s="245" t="str">
        <f>AllData!B791</f>
        <v>Spur Pinion</v>
      </c>
      <c r="G516" s="245" t="str">
        <f>AllData!C791</f>
        <v>24T</v>
      </c>
      <c r="H516" s="245" t="str">
        <f>AllData!D791</f>
        <v>Face -  1/8''</v>
      </c>
      <c r="I516" s="245">
        <f>AllData!E791</f>
        <v>7.4</v>
      </c>
      <c r="J516" s="245">
        <f>AllData!F791</f>
        <v>7.96</v>
      </c>
      <c r="K516" s="245">
        <f>ROUND(AllData!G791,2)</f>
        <v>7.32</v>
      </c>
      <c r="L516" s="245">
        <f>ROUND(AllData!H791,2)</f>
        <v>6.37</v>
      </c>
      <c r="M516" s="245" t="str">
        <f t="shared" si="125"/>
        <v>Brass</v>
      </c>
    </row>
    <row r="517" spans="1:13">
      <c r="A517" s="245" t="s">
        <v>2759</v>
      </c>
      <c r="B517" s="245" t="s">
        <v>2661</v>
      </c>
      <c r="C517" s="245" t="str">
        <f t="shared" si="124"/>
        <v>Gears &amp; Pinions</v>
      </c>
      <c r="D517" s="246" t="str">
        <f>AllData!A792</f>
        <v>26p</v>
      </c>
      <c r="E517" s="245" t="str">
        <f>AllData!B792</f>
        <v>Spur Pinion</v>
      </c>
      <c r="G517" s="245" t="str">
        <f>AllData!C792</f>
        <v>24T</v>
      </c>
      <c r="H517" s="245" t="str">
        <f>AllData!D792</f>
        <v>Face -  1/4''</v>
      </c>
      <c r="I517" s="245">
        <f>AllData!E792</f>
        <v>12.1</v>
      </c>
      <c r="J517" s="245">
        <f>AllData!F792</f>
        <v>9.1300000000000008</v>
      </c>
      <c r="K517" s="245">
        <f>ROUND(AllData!G792,2)</f>
        <v>8.4</v>
      </c>
      <c r="L517" s="245">
        <f>ROUND(AllData!H792,2)</f>
        <v>7.3</v>
      </c>
      <c r="M517" s="245" t="str">
        <f t="shared" si="125"/>
        <v>Brass</v>
      </c>
    </row>
    <row r="518" spans="1:13">
      <c r="A518" s="245" t="s">
        <v>2760</v>
      </c>
      <c r="B518" s="245" t="s">
        <v>2661</v>
      </c>
      <c r="C518" s="245" t="str">
        <f t="shared" si="124"/>
        <v>Gears &amp; Pinions</v>
      </c>
      <c r="D518" s="246" t="str">
        <f>AllData!A793</f>
        <v>25v</v>
      </c>
      <c r="E518" s="245" t="str">
        <f>AllData!B793</f>
        <v>Spur Pinion</v>
      </c>
      <c r="G518" s="245" t="str">
        <f>AllData!C793</f>
        <v>25T</v>
      </c>
      <c r="H518" s="245" t="str">
        <f>AllData!D793</f>
        <v>Face -  1/8''</v>
      </c>
      <c r="I518" s="245">
        <f>AllData!E793</f>
        <v>7.8</v>
      </c>
      <c r="J518" s="245">
        <f>AllData!F793</f>
        <v>8.31</v>
      </c>
      <c r="K518" s="245">
        <f>ROUND(AllData!G793,2)</f>
        <v>7.65</v>
      </c>
      <c r="L518" s="245">
        <f>ROUND(AllData!H793,2)</f>
        <v>6.65</v>
      </c>
      <c r="M518" s="245" t="str">
        <f t="shared" si="125"/>
        <v>Brass</v>
      </c>
    </row>
    <row r="519" spans="1:13">
      <c r="A519" s="245" t="s">
        <v>2761</v>
      </c>
      <c r="B519" s="245" t="s">
        <v>2661</v>
      </c>
      <c r="C519" s="245" t="str">
        <f t="shared" si="124"/>
        <v>Gears &amp; Pinions</v>
      </c>
      <c r="D519" s="246" t="str">
        <f>AllData!A794</f>
        <v>25q</v>
      </c>
      <c r="E519" s="245" t="str">
        <f>AllData!B794</f>
        <v>Spur Pinion</v>
      </c>
      <c r="G519" s="245" t="str">
        <f>AllData!C794</f>
        <v>26T</v>
      </c>
      <c r="H519" s="245" t="str">
        <f>AllData!D794</f>
        <v>Face -  1/8''</v>
      </c>
      <c r="I519" s="245">
        <f>AllData!E794</f>
        <v>8.1999999999999993</v>
      </c>
      <c r="J519" s="245">
        <f>AllData!F794</f>
        <v>8.66</v>
      </c>
      <c r="K519" s="245">
        <f>ROUND(AllData!G794,2)</f>
        <v>7.97</v>
      </c>
      <c r="L519" s="245">
        <f>ROUND(AllData!H794,2)</f>
        <v>6.93</v>
      </c>
      <c r="M519" s="245" t="str">
        <f t="shared" si="125"/>
        <v>Brass</v>
      </c>
    </row>
    <row r="520" spans="1:13">
      <c r="A520" s="245" t="s">
        <v>2762</v>
      </c>
      <c r="B520" s="245" t="s">
        <v>2661</v>
      </c>
      <c r="C520" s="245" t="str">
        <f t="shared" si="124"/>
        <v>Gears &amp; Pinions</v>
      </c>
      <c r="D520" s="246" t="str">
        <f>AllData!A795</f>
        <v>26q</v>
      </c>
      <c r="E520" s="245" t="str">
        <f>AllData!B795</f>
        <v>Spur Pinion</v>
      </c>
      <c r="G520" s="245" t="str">
        <f>AllData!C795</f>
        <v>26T</v>
      </c>
      <c r="H520" s="245" t="str">
        <f>AllData!D795</f>
        <v>Face -  1/4''</v>
      </c>
      <c r="I520" s="245">
        <f>AllData!E795</f>
        <v>13.3</v>
      </c>
      <c r="J520" s="245">
        <f>AllData!F795</f>
        <v>9.92</v>
      </c>
      <c r="K520" s="245">
        <f>ROUND(AllData!G795,2)</f>
        <v>9.1300000000000008</v>
      </c>
      <c r="L520" s="245">
        <f>ROUND(AllData!H795,2)</f>
        <v>7.94</v>
      </c>
      <c r="M520" s="245" t="str">
        <f t="shared" si="125"/>
        <v>Brass</v>
      </c>
    </row>
    <row r="521" spans="1:13">
      <c r="A521" s="245" t="s">
        <v>2763</v>
      </c>
      <c r="B521" s="245" t="s">
        <v>2661</v>
      </c>
      <c r="C521" s="245" t="str">
        <f t="shared" si="124"/>
        <v>Gears &amp; Pinions</v>
      </c>
      <c r="D521" s="246" t="str">
        <f>AllData!A796</f>
        <v>25s</v>
      </c>
      <c r="E521" s="245" t="str">
        <f>AllData!B796</f>
        <v>Spur Pinion</v>
      </c>
      <c r="G521" s="245" t="str">
        <f>AllData!C796</f>
        <v>27T</v>
      </c>
      <c r="H521" s="245" t="str">
        <f>AllData!D796</f>
        <v>Face -  1/8''</v>
      </c>
      <c r="I521" s="245">
        <f>AllData!E796</f>
        <v>9.6</v>
      </c>
      <c r="J521" s="245">
        <f>AllData!F796</f>
        <v>9.0500000000000007</v>
      </c>
      <c r="K521" s="245">
        <f>ROUND(AllData!G796,2)</f>
        <v>8.33</v>
      </c>
      <c r="L521" s="245">
        <f>ROUND(AllData!H796,2)</f>
        <v>7.24</v>
      </c>
      <c r="M521" s="245" t="str">
        <f t="shared" si="125"/>
        <v>Brass</v>
      </c>
    </row>
    <row r="522" spans="1:13">
      <c r="A522" s="245" t="s">
        <v>2764</v>
      </c>
      <c r="B522" s="245" t="s">
        <v>2661</v>
      </c>
      <c r="C522" s="245" t="str">
        <f t="shared" si="124"/>
        <v>Gears &amp; Pinions</v>
      </c>
      <c r="D522" s="246" t="str">
        <f>AllData!A797</f>
        <v>26s</v>
      </c>
      <c r="E522" s="245" t="str">
        <f>AllData!B797</f>
        <v>Spur Pinion</v>
      </c>
      <c r="G522" s="245" t="str">
        <f>AllData!C797</f>
        <v>27T</v>
      </c>
      <c r="H522" s="245" t="str">
        <f>AllData!D797</f>
        <v>Face -  1/4''</v>
      </c>
      <c r="I522" s="245">
        <f>AllData!E797</f>
        <v>14.7</v>
      </c>
      <c r="J522" s="245">
        <f>AllData!F797</f>
        <v>10.34</v>
      </c>
      <c r="K522" s="245">
        <f>ROUND(AllData!G797,2)</f>
        <v>9.51</v>
      </c>
      <c r="L522" s="245">
        <f>ROUND(AllData!H797,2)</f>
        <v>8.27</v>
      </c>
      <c r="M522" s="245" t="str">
        <f t="shared" si="125"/>
        <v>Brass</v>
      </c>
    </row>
    <row r="523" spans="1:13">
      <c r="A523" s="245" t="s">
        <v>2765</v>
      </c>
      <c r="B523" s="245" t="s">
        <v>2661</v>
      </c>
      <c r="C523" s="245" t="str">
        <f t="shared" si="124"/>
        <v>Gears &amp; Pinions</v>
      </c>
      <c r="D523" s="246" t="str">
        <f>AllData!A798</f>
        <v>25t</v>
      </c>
      <c r="E523" s="245" t="str">
        <f>AllData!B798</f>
        <v>Spur Pinion</v>
      </c>
      <c r="G523" s="245" t="str">
        <f>AllData!C798</f>
        <v>28T</v>
      </c>
      <c r="H523" s="245" t="str">
        <f>AllData!D798</f>
        <v>Face -  1/8''</v>
      </c>
      <c r="I523" s="245">
        <f>AllData!E798</f>
        <v>9.3000000000000007</v>
      </c>
      <c r="J523" s="245">
        <f>AllData!F798</f>
        <v>9.6</v>
      </c>
      <c r="K523" s="245">
        <f>ROUND(AllData!G798,2)</f>
        <v>8.83</v>
      </c>
      <c r="L523" s="245">
        <f>ROUND(AllData!H798,2)</f>
        <v>7.68</v>
      </c>
      <c r="M523" s="245" t="str">
        <f t="shared" si="125"/>
        <v>Brass</v>
      </c>
    </row>
    <row r="524" spans="1:13">
      <c r="A524" s="245" t="s">
        <v>2766</v>
      </c>
      <c r="B524" s="245" t="s">
        <v>2661</v>
      </c>
      <c r="C524" s="245" t="str">
        <f t="shared" si="124"/>
        <v>Gears &amp; Pinions</v>
      </c>
      <c r="D524" s="246" t="str">
        <f>AllData!A799</f>
        <v>26t</v>
      </c>
      <c r="E524" s="245" t="str">
        <f>AllData!B799</f>
        <v>Spur Pinion</v>
      </c>
      <c r="G524" s="245" t="str">
        <f>AllData!C799</f>
        <v>28T</v>
      </c>
      <c r="H524" s="245" t="str">
        <f>AllData!D799</f>
        <v>Face -  1/4''</v>
      </c>
      <c r="I524" s="245">
        <f>AllData!E799</f>
        <v>15.6</v>
      </c>
      <c r="J524" s="245">
        <f>AllData!F799</f>
        <v>10.99</v>
      </c>
      <c r="K524" s="245">
        <f>ROUND(AllData!G799,2)</f>
        <v>10.11</v>
      </c>
      <c r="L524" s="245">
        <f>ROUND(AllData!H799,2)</f>
        <v>8.7899999999999991</v>
      </c>
      <c r="M524" s="245" t="str">
        <f t="shared" si="125"/>
        <v>Brass</v>
      </c>
    </row>
    <row r="525" spans="1:13">
      <c r="A525" s="245" t="s">
        <v>2767</v>
      </c>
      <c r="B525" s="245" t="s">
        <v>2661</v>
      </c>
      <c r="C525" s="245" t="str">
        <f t="shared" si="124"/>
        <v>Gears &amp; Pinions</v>
      </c>
      <c r="D525" s="246" t="str">
        <f>AllData!A800</f>
        <v>25k</v>
      </c>
      <c r="E525" s="245" t="str">
        <f>AllData!B800</f>
        <v>Spur Pinion</v>
      </c>
      <c r="G525" s="245" t="str">
        <f>AllData!C800</f>
        <v>30T</v>
      </c>
      <c r="H525" s="245" t="str">
        <f>AllData!D800</f>
        <v>Face -  1/8''</v>
      </c>
      <c r="I525" s="245">
        <f>AllData!E800</f>
        <v>10.4</v>
      </c>
      <c r="J525" s="245">
        <f>AllData!F800</f>
        <v>10.039999999999999</v>
      </c>
      <c r="K525" s="245">
        <f>ROUND(AllData!G800,2)</f>
        <v>9.24</v>
      </c>
      <c r="L525" s="245">
        <f>ROUND(AllData!H800,2)</f>
        <v>8.0299999999999994</v>
      </c>
      <c r="M525" s="245" t="str">
        <f t="shared" si="125"/>
        <v>Brass</v>
      </c>
    </row>
    <row r="526" spans="1:13">
      <c r="A526" s="245" t="s">
        <v>2768</v>
      </c>
      <c r="B526" s="245" t="s">
        <v>2661</v>
      </c>
      <c r="C526" s="245" t="str">
        <f t="shared" si="124"/>
        <v>Gears &amp; Pinions</v>
      </c>
      <c r="D526" s="246" t="str">
        <f>AllData!A801</f>
        <v>26k</v>
      </c>
      <c r="E526" s="245" t="str">
        <f>AllData!B801</f>
        <v>Spur Pinion</v>
      </c>
      <c r="G526" s="245" t="str">
        <f>AllData!C801</f>
        <v>30T</v>
      </c>
      <c r="H526" s="245" t="str">
        <f>AllData!D801</f>
        <v>Face -  1/4''</v>
      </c>
      <c r="I526" s="245">
        <f>AllData!E801</f>
        <v>17.600000000000001</v>
      </c>
      <c r="J526" s="245">
        <f>AllData!F801</f>
        <v>11.53</v>
      </c>
      <c r="K526" s="245">
        <f>ROUND(AllData!G801,2)</f>
        <v>10.61</v>
      </c>
      <c r="L526" s="245">
        <f>ROUND(AllData!H801,2)</f>
        <v>9.2200000000000006</v>
      </c>
      <c r="M526" s="245" t="str">
        <f t="shared" si="125"/>
        <v>Brass</v>
      </c>
    </row>
    <row r="527" spans="1:13">
      <c r="A527" s="245" t="s">
        <v>2769</v>
      </c>
      <c r="B527" s="245" t="s">
        <v>2661</v>
      </c>
      <c r="C527" s="245" t="str">
        <f t="shared" si="124"/>
        <v>Gears &amp; Pinions</v>
      </c>
      <c r="D527" s="246" t="str">
        <f>AllData!A805</f>
        <v>31a</v>
      </c>
      <c r="E527" s="245" t="str">
        <f>_xlfn.TEXTJOIN(" ",TRUE,AllData!B805,"Wheel")</f>
        <v>Spur Gear Wheel</v>
      </c>
      <c r="G527" s="245" t="str">
        <f>AllData!C805</f>
        <v>38T</v>
      </c>
      <c r="H527" s="245" t="str">
        <f>AllData!D805</f>
        <v>Face - 2mm</v>
      </c>
      <c r="I527" s="245">
        <f>AllData!E805</f>
        <v>11.2</v>
      </c>
      <c r="J527" s="245">
        <f>AllData!F805</f>
        <v>11.76</v>
      </c>
      <c r="K527" s="245">
        <f>ROUND(AllData!G805,2)</f>
        <v>10.82</v>
      </c>
      <c r="L527" s="245">
        <f>ROUND(AllData!H805,2)</f>
        <v>9.41</v>
      </c>
      <c r="M527" s="245" t="str">
        <f t="shared" si="125"/>
        <v>Brass</v>
      </c>
    </row>
    <row r="528" spans="1:13">
      <c r="A528" s="245" t="s">
        <v>2770</v>
      </c>
      <c r="B528" s="245" t="s">
        <v>2661</v>
      </c>
      <c r="C528" s="245" t="str">
        <f t="shared" si="124"/>
        <v>Gears &amp; Pinions</v>
      </c>
      <c r="D528" s="246" t="str">
        <f>AllData!A806</f>
        <v>31b</v>
      </c>
      <c r="E528" s="245" t="str">
        <f>_xlfn.TEXTJOIN(" ",TRUE,AllData!B806,"Wheel")</f>
        <v>Spur Gear Wheel</v>
      </c>
      <c r="G528" s="245" t="str">
        <f>AllData!C806</f>
        <v>38T</v>
      </c>
      <c r="H528" s="245" t="str">
        <f>AllData!D806</f>
        <v>Face - 1/8''</v>
      </c>
      <c r="I528" s="245">
        <f>AllData!E806</f>
        <v>13.4</v>
      </c>
      <c r="J528" s="245">
        <f>AllData!F806</f>
        <v>12.01</v>
      </c>
      <c r="K528" s="245">
        <f>ROUND(AllData!G806,2)</f>
        <v>11.05</v>
      </c>
      <c r="L528" s="245">
        <f>ROUND(AllData!H806,2)</f>
        <v>9.61</v>
      </c>
      <c r="M528" s="245" t="str">
        <f t="shared" si="125"/>
        <v>Brass</v>
      </c>
    </row>
    <row r="529" spans="1:13">
      <c r="A529" s="245" t="s">
        <v>2771</v>
      </c>
      <c r="B529" s="245" t="s">
        <v>2661</v>
      </c>
      <c r="C529" s="245" t="str">
        <f t="shared" si="124"/>
        <v>Gears &amp; Pinions</v>
      </c>
      <c r="D529" s="246" t="str">
        <f>AllData!A807</f>
        <v>27g</v>
      </c>
      <c r="E529" s="245" t="str">
        <f>_xlfn.TEXTJOIN(" ",TRUE,AllData!B807,"Wheel")</f>
        <v>Spur Gear Wheel</v>
      </c>
      <c r="G529" s="245" t="str">
        <f>AllData!C807</f>
        <v>45T</v>
      </c>
      <c r="H529" s="245" t="str">
        <f>AllData!D807</f>
        <v>Face - 2mm</v>
      </c>
      <c r="I529" s="245">
        <f>AllData!E807</f>
        <v>12.8</v>
      </c>
      <c r="J529" s="245">
        <f>AllData!F807</f>
        <v>12.48</v>
      </c>
      <c r="K529" s="245">
        <f>ROUND(AllData!G807,2)</f>
        <v>11.48</v>
      </c>
      <c r="L529" s="245">
        <f>ROUND(AllData!H807,2)</f>
        <v>9.98</v>
      </c>
      <c r="M529" s="245" t="str">
        <f t="shared" si="125"/>
        <v>Brass</v>
      </c>
    </row>
    <row r="530" spans="1:13">
      <c r="A530" s="245" t="s">
        <v>2772</v>
      </c>
      <c r="B530" s="245" t="s">
        <v>2661</v>
      </c>
      <c r="C530" s="245" t="str">
        <f t="shared" ref="C530:C556" si="126">$Q$12</f>
        <v>Gears &amp; Pinions</v>
      </c>
      <c r="D530" s="246" t="str">
        <f>AllData!A808</f>
        <v>27e</v>
      </c>
      <c r="E530" s="245" t="str">
        <f>_xlfn.TEXTJOIN(" ",TRUE,AllData!B808,"Wheel")</f>
        <v>Spur Gear Wheel</v>
      </c>
      <c r="G530" s="245" t="str">
        <f>AllData!C808</f>
        <v>55T</v>
      </c>
      <c r="H530" s="245" t="str">
        <f>AllData!D808</f>
        <v>Face - 2mm</v>
      </c>
      <c r="I530" s="245">
        <f>AllData!E808</f>
        <v>16.100000000000001</v>
      </c>
      <c r="J530" s="245">
        <f>AllData!F808</f>
        <v>14.13</v>
      </c>
      <c r="K530" s="245">
        <f>ROUND(AllData!G808,2)</f>
        <v>13</v>
      </c>
      <c r="L530" s="245">
        <f>ROUND(AllData!H808,2)</f>
        <v>11.3</v>
      </c>
      <c r="M530" s="245" t="str">
        <f t="shared" si="125"/>
        <v>Brass</v>
      </c>
    </row>
    <row r="531" spans="1:13">
      <c r="A531" s="245" t="s">
        <v>2773</v>
      </c>
      <c r="B531" s="245" t="s">
        <v>2661</v>
      </c>
      <c r="C531" s="245" t="str">
        <f t="shared" si="126"/>
        <v>Gears &amp; Pinions</v>
      </c>
      <c r="D531" s="246" t="str">
        <f>AllData!A809</f>
        <v>27j</v>
      </c>
      <c r="E531" s="245" t="str">
        <f>_xlfn.TEXTJOIN(" ",TRUE,AllData!B809,"Wheel")</f>
        <v>Spur Gear Wheel</v>
      </c>
      <c r="G531" s="245" t="str">
        <f>AllData!C809</f>
        <v>56T</v>
      </c>
      <c r="H531" s="245" t="str">
        <f>AllData!D809</f>
        <v>Face - 2mm</v>
      </c>
      <c r="I531" s="245">
        <f>AllData!E809</f>
        <v>16.899999999999999</v>
      </c>
      <c r="J531" s="245">
        <f>AllData!F809</f>
        <v>14.13</v>
      </c>
      <c r="K531" s="245">
        <f>ROUND(AllData!G809,2)</f>
        <v>13</v>
      </c>
      <c r="L531" s="245">
        <f>ROUND(AllData!H809,2)</f>
        <v>11.3</v>
      </c>
      <c r="M531" s="245" t="str">
        <f t="shared" si="125"/>
        <v>Brass</v>
      </c>
    </row>
    <row r="532" spans="1:13">
      <c r="A532" s="245" t="s">
        <v>2774</v>
      </c>
      <c r="B532" s="245" t="s">
        <v>2661</v>
      </c>
      <c r="C532" s="245" t="str">
        <f t="shared" si="126"/>
        <v>Gears &amp; Pinions</v>
      </c>
      <c r="D532" s="246" t="str">
        <f>AllData!A810</f>
        <v>27k</v>
      </c>
      <c r="E532" s="245" t="str">
        <f>_xlfn.TEXTJOIN(" ",TRUE,AllData!B810,"Wheel")</f>
        <v>Spur Gear Wheel</v>
      </c>
      <c r="G532" s="245" t="str">
        <f>AllData!C810</f>
        <v>65T</v>
      </c>
      <c r="H532" s="245" t="str">
        <f>AllData!D810</f>
        <v>Face - 2mm</v>
      </c>
      <c r="I532" s="245">
        <f>AllData!E810</f>
        <v>19.8</v>
      </c>
      <c r="J532" s="245">
        <f>AllData!F810</f>
        <v>16.260000000000002</v>
      </c>
      <c r="K532" s="245">
        <f>ROUND(AllData!G810,2)</f>
        <v>14.96</v>
      </c>
      <c r="L532" s="245">
        <f>ROUND(AllData!H810,2)</f>
        <v>13.01</v>
      </c>
      <c r="M532" s="245" t="str">
        <f t="shared" si="125"/>
        <v>Brass</v>
      </c>
    </row>
    <row r="533" spans="1:13">
      <c r="A533" s="245" t="s">
        <v>2775</v>
      </c>
      <c r="B533" s="245" t="s">
        <v>2661</v>
      </c>
      <c r="C533" s="245" t="str">
        <f t="shared" si="126"/>
        <v>Gears &amp; Pinions</v>
      </c>
      <c r="D533" s="246" t="str">
        <f>AllData!A811</f>
        <v>27h</v>
      </c>
      <c r="E533" s="245" t="str">
        <f>_xlfn.TEXTJOIN(" ",TRUE,AllData!B811,"Wheel")</f>
        <v>Spur Gear Wheel</v>
      </c>
      <c r="G533" s="245" t="str">
        <f>AllData!C811</f>
        <v>66T</v>
      </c>
      <c r="H533" s="245" t="str">
        <f>AllData!D811</f>
        <v>Face - 2mm</v>
      </c>
      <c r="I533" s="245">
        <f>AllData!E811</f>
        <v>20.5</v>
      </c>
      <c r="J533" s="245">
        <f>AllData!F811</f>
        <v>16.34</v>
      </c>
      <c r="K533" s="245">
        <f>ROUND(AllData!G811,2)</f>
        <v>15.03</v>
      </c>
      <c r="L533" s="245">
        <f>ROUND(AllData!H811,2)</f>
        <v>13.07</v>
      </c>
      <c r="M533" s="245" t="str">
        <f t="shared" si="125"/>
        <v>Brass</v>
      </c>
    </row>
    <row r="534" spans="1:13">
      <c r="A534" s="245" t="s">
        <v>2776</v>
      </c>
      <c r="B534" s="245" t="s">
        <v>2661</v>
      </c>
      <c r="C534" s="245" t="str">
        <f t="shared" si="126"/>
        <v>Gears &amp; Pinions</v>
      </c>
      <c r="D534" s="246" t="str">
        <f>AllData!A812</f>
        <v>27t</v>
      </c>
      <c r="E534" s="245" t="str">
        <f>_xlfn.TEXTJOIN(" ",TRUE,AllData!B812,"Wheel")</f>
        <v>Spur Gear Wheel</v>
      </c>
      <c r="G534" s="245" t="str">
        <f>AllData!C812</f>
        <v>70T</v>
      </c>
      <c r="H534" s="245" t="str">
        <f>AllData!D812</f>
        <v>Face - 2mm</v>
      </c>
      <c r="I534" s="245">
        <f>AllData!E812</f>
        <v>24.5</v>
      </c>
      <c r="J534" s="245">
        <f>AllData!F812</f>
        <v>16.649999999999999</v>
      </c>
      <c r="K534" s="245">
        <f>ROUND(AllData!G812,2)</f>
        <v>15.32</v>
      </c>
      <c r="L534" s="245">
        <f>ROUND(AllData!H812,2)</f>
        <v>13.32</v>
      </c>
      <c r="M534" s="245" t="str">
        <f t="shared" si="125"/>
        <v>Brass</v>
      </c>
    </row>
    <row r="535" spans="1:13">
      <c r="A535" s="245" t="s">
        <v>2777</v>
      </c>
      <c r="B535" s="245" t="s">
        <v>2661</v>
      </c>
      <c r="C535" s="245" t="str">
        <f t="shared" si="126"/>
        <v>Gears &amp; Pinions</v>
      </c>
      <c r="D535" s="246" t="str">
        <f>AllData!A816</f>
        <v>27m</v>
      </c>
      <c r="E535" s="245" t="str">
        <f>AllData!B816</f>
        <v>Spur Gear Wheel</v>
      </c>
      <c r="G535" s="245" t="str">
        <f>AllData!C816</f>
        <v>76T</v>
      </c>
      <c r="H535" s="245" t="str">
        <f>AllData!D816</f>
        <v>Face -  1/16''</v>
      </c>
      <c r="I535" s="245">
        <f>AllData!E816</f>
        <v>27</v>
      </c>
      <c r="J535" s="245">
        <f>AllData!F816</f>
        <v>14.46</v>
      </c>
      <c r="K535" s="245">
        <f>ROUND(AllData!G816,2)</f>
        <v>13.3</v>
      </c>
      <c r="L535" s="245">
        <f>ROUND(AllData!H816,2)</f>
        <v>11.57</v>
      </c>
      <c r="M535" s="245" t="str">
        <f t="shared" ref="M535:M541" si="127">$Q$46</f>
        <v>Stainless Steel</v>
      </c>
    </row>
    <row r="536" spans="1:13">
      <c r="A536" s="245" t="s">
        <v>2778</v>
      </c>
      <c r="B536" s="245" t="s">
        <v>2661</v>
      </c>
      <c r="C536" s="245" t="str">
        <f t="shared" si="126"/>
        <v>Gears &amp; Pinions</v>
      </c>
      <c r="D536" s="246" t="str">
        <f>AllData!A817</f>
        <v>27n</v>
      </c>
      <c r="E536" s="245" t="str">
        <f>AllData!B817</f>
        <v>Spur Gear Wheel - no Boss</v>
      </c>
      <c r="G536" s="245" t="str">
        <f>AllData!C817</f>
        <v>133T</v>
      </c>
      <c r="H536" s="245" t="str">
        <f>AllData!D817</f>
        <v>Face -  1/16''</v>
      </c>
      <c r="I536" s="245">
        <f>AllData!E817</f>
        <v>68</v>
      </c>
      <c r="J536" s="245">
        <f>AllData!F817</f>
        <v>18.77</v>
      </c>
      <c r="K536" s="245">
        <f>ROUND(AllData!G817,2)</f>
        <v>17.27</v>
      </c>
      <c r="L536" s="245">
        <f>ROUND(AllData!H817,2)</f>
        <v>15.02</v>
      </c>
      <c r="M536" s="245" t="str">
        <f t="shared" si="127"/>
        <v>Stainless Steel</v>
      </c>
    </row>
    <row r="537" spans="1:13">
      <c r="A537" s="245" t="s">
        <v>2779</v>
      </c>
      <c r="B537" s="245" t="s">
        <v>2661</v>
      </c>
      <c r="C537" s="245" t="str">
        <f t="shared" si="126"/>
        <v>Gears &amp; Pinions</v>
      </c>
      <c r="D537" s="246" t="str">
        <f>AllData!A818</f>
        <v>27p</v>
      </c>
      <c r="E537" s="245" t="str">
        <f>AllData!B818</f>
        <v>Spur Gear Wheel</v>
      </c>
      <c r="G537" s="245" t="str">
        <f>AllData!C818</f>
        <v>152T</v>
      </c>
      <c r="H537" s="245" t="str">
        <f>AllData!D818</f>
        <v>Face -  1/16''</v>
      </c>
      <c r="I537" s="245">
        <f>AllData!E818</f>
        <v>104</v>
      </c>
      <c r="J537" s="245">
        <f>AllData!F818</f>
        <v>26.12</v>
      </c>
      <c r="K537" s="245">
        <f>ROUND(AllData!G818,2)</f>
        <v>24.03</v>
      </c>
      <c r="L537" s="245">
        <f>ROUND(AllData!H818,2)</f>
        <v>20.9</v>
      </c>
      <c r="M537" s="245" t="str">
        <f t="shared" si="127"/>
        <v>Stainless Steel</v>
      </c>
    </row>
    <row r="538" spans="1:13">
      <c r="A538" s="245" t="s">
        <v>2780</v>
      </c>
      <c r="B538" s="245" t="s">
        <v>2661</v>
      </c>
      <c r="C538" s="245" t="str">
        <f t="shared" si="126"/>
        <v>Gears &amp; Pinions</v>
      </c>
      <c r="D538" s="246" t="str">
        <f>AllData!A819</f>
        <v>27q</v>
      </c>
      <c r="E538" s="245" t="str">
        <f>AllData!B819</f>
        <v>Spur Gear Wheel - no Boss</v>
      </c>
      <c r="G538" s="245" t="str">
        <f>AllData!C819</f>
        <v>152T</v>
      </c>
      <c r="H538" s="245" t="str">
        <f>AllData!D819</f>
        <v>Face -  1/16''</v>
      </c>
      <c r="I538" s="245">
        <f>AllData!E819</f>
        <v>96.5</v>
      </c>
      <c r="J538" s="245">
        <f>AllData!F819</f>
        <v>25.21</v>
      </c>
      <c r="K538" s="245">
        <f>ROUND(AllData!G819,2)</f>
        <v>23.19</v>
      </c>
      <c r="L538" s="245">
        <f>ROUND(AllData!H819,2)</f>
        <v>20.170000000000002</v>
      </c>
      <c r="M538" s="245" t="str">
        <f t="shared" si="127"/>
        <v>Stainless Steel</v>
      </c>
    </row>
    <row r="539" spans="1:13">
      <c r="A539" s="245" t="s">
        <v>2781</v>
      </c>
      <c r="B539" s="245" t="s">
        <v>2661</v>
      </c>
      <c r="C539" s="245" t="str">
        <f t="shared" si="126"/>
        <v>Gears &amp; Pinions</v>
      </c>
      <c r="D539" s="246" t="str">
        <f>AllData!A820</f>
        <v>27r</v>
      </c>
      <c r="E539" s="245" t="str">
        <f>AllData!B820</f>
        <v>Spur Gear Wheel</v>
      </c>
      <c r="G539" s="245" t="str">
        <f>AllData!C820</f>
        <v>171T</v>
      </c>
      <c r="H539" s="245" t="str">
        <f>AllData!D820</f>
        <v>Face -  1/16''</v>
      </c>
      <c r="I539" s="245">
        <f>AllData!E820</f>
        <v>130</v>
      </c>
      <c r="J539" s="245">
        <f>AllData!F820</f>
        <v>30.4</v>
      </c>
      <c r="K539" s="245">
        <f>ROUND(AllData!G820,2)</f>
        <v>27.97</v>
      </c>
      <c r="L539" s="245">
        <f>ROUND(AllData!H820,2)</f>
        <v>24.32</v>
      </c>
      <c r="M539" s="245" t="str">
        <f t="shared" si="127"/>
        <v>Stainless Steel</v>
      </c>
    </row>
    <row r="540" spans="1:13">
      <c r="A540" s="245" t="s">
        <v>2782</v>
      </c>
      <c r="B540" s="245" t="s">
        <v>2661</v>
      </c>
      <c r="C540" s="245" t="str">
        <f t="shared" si="126"/>
        <v>Gears &amp; Pinions</v>
      </c>
      <c r="D540" s="246" t="str">
        <f>AllData!A821</f>
        <v>27s</v>
      </c>
      <c r="E540" s="245" t="str">
        <f>AllData!B821</f>
        <v>Spur Gear Wheel - no Boss</v>
      </c>
      <c r="G540" s="245" t="str">
        <f>AllData!C821</f>
        <v>171T</v>
      </c>
      <c r="H540" s="245" t="str">
        <f>AllData!D821</f>
        <v>Face -  1/16''</v>
      </c>
      <c r="I540" s="245">
        <f>AllData!E821</f>
        <v>121.5</v>
      </c>
      <c r="J540" s="245">
        <f>AllData!F821</f>
        <v>29.46</v>
      </c>
      <c r="K540" s="245">
        <f>ROUND(AllData!G821,2)</f>
        <v>27.1</v>
      </c>
      <c r="L540" s="245">
        <f>ROUND(AllData!H821,2)</f>
        <v>23.57</v>
      </c>
      <c r="M540" s="245" t="str">
        <f t="shared" si="127"/>
        <v>Stainless Steel</v>
      </c>
    </row>
    <row r="541" spans="1:13">
      <c r="A541" s="245" t="s">
        <v>2783</v>
      </c>
      <c r="B541" s="245" t="s">
        <v>2661</v>
      </c>
      <c r="C541" s="245" t="str">
        <f t="shared" si="126"/>
        <v>Gears &amp; Pinions</v>
      </c>
      <c r="D541" s="246" t="str">
        <f>AllData!A822</f>
        <v>26z</v>
      </c>
      <c r="E541" s="245" t="str">
        <f>AllData!B822</f>
        <v>Spur Pinion with tailshaft</v>
      </c>
      <c r="G541" s="245" t="str">
        <f>AllData!C822</f>
        <v>7T</v>
      </c>
      <c r="H541" s="245" t="str">
        <f>AllData!D822</f>
        <v>Face -  1/4''</v>
      </c>
      <c r="I541" s="245">
        <f>AllData!E822</f>
        <v>1.1000000000000001</v>
      </c>
      <c r="J541" s="245">
        <f>AllData!F822</f>
        <v>3.79</v>
      </c>
      <c r="K541" s="245">
        <f>ROUND(AllData!G822,2)</f>
        <v>3.49</v>
      </c>
      <c r="L541" s="245">
        <f>ROUND(AllData!H822,2)</f>
        <v>3.03</v>
      </c>
      <c r="M541" s="245" t="str">
        <f t="shared" si="127"/>
        <v>Stainless Steel</v>
      </c>
    </row>
    <row r="542" spans="1:13">
      <c r="A542" s="245" t="s">
        <v>2784</v>
      </c>
      <c r="B542" s="245" t="s">
        <v>2661</v>
      </c>
      <c r="C542" s="245" t="str">
        <f t="shared" si="126"/>
        <v>Gears &amp; Pinions</v>
      </c>
      <c r="D542" s="246" t="str">
        <f>AllData!A824</f>
        <v>29a</v>
      </c>
      <c r="E542" s="245" t="str">
        <f>AllData!B824</f>
        <v>Contrate Gear</v>
      </c>
      <c r="G542" s="245" t="str">
        <f>AllData!C824</f>
        <v>19T</v>
      </c>
      <c r="I542" s="245">
        <f>AllData!E824</f>
        <v>5.8</v>
      </c>
      <c r="J542" s="245">
        <f>AllData!F824</f>
        <v>7.37</v>
      </c>
      <c r="K542" s="245">
        <f>ROUND(AllData!G824,2)</f>
        <v>6.78</v>
      </c>
      <c r="L542" s="245">
        <f>ROUND(AllData!H824,2)</f>
        <v>5.9</v>
      </c>
      <c r="M542" s="245" t="str">
        <f t="shared" ref="M542:M556" si="128">$Q$55</f>
        <v>Brass</v>
      </c>
    </row>
    <row r="543" spans="1:13">
      <c r="A543" s="245" t="s">
        <v>2785</v>
      </c>
      <c r="B543" s="245" t="s">
        <v>2661</v>
      </c>
      <c r="C543" s="245" t="str">
        <f t="shared" si="126"/>
        <v>Gears &amp; Pinions</v>
      </c>
      <c r="D543" s="246" t="str">
        <f>AllData!A826</f>
        <v>30e</v>
      </c>
      <c r="E543" s="245" t="str">
        <f>AllData!B826</f>
        <v>Bevel Gear</v>
      </c>
      <c r="G543" s="245" t="str">
        <f>AllData!C826</f>
        <v>21T</v>
      </c>
      <c r="I543" s="245">
        <f>AllData!E826</f>
        <v>0</v>
      </c>
      <c r="J543" s="245">
        <f>AllData!F826</f>
        <v>10.51</v>
      </c>
      <c r="K543" s="245">
        <f>ROUND(AllData!G826,2)</f>
        <v>9.67</v>
      </c>
      <c r="L543" s="245">
        <f>ROUND(AllData!H826,2)</f>
        <v>8.41</v>
      </c>
      <c r="M543" s="245" t="str">
        <f t="shared" si="128"/>
        <v>Brass</v>
      </c>
    </row>
    <row r="544" spans="1:13">
      <c r="A544" s="245" t="s">
        <v>2786</v>
      </c>
      <c r="B544" s="245" t="s">
        <v>2661</v>
      </c>
      <c r="C544" s="245" t="str">
        <f t="shared" si="126"/>
        <v>Gears &amp; Pinions</v>
      </c>
      <c r="D544" s="246" t="str">
        <f>AllData!A827</f>
        <v>30f</v>
      </c>
      <c r="E544" s="245" t="str">
        <f>AllData!B827</f>
        <v>Bevel Gear</v>
      </c>
      <c r="G544" s="245" t="str">
        <f>AllData!C827</f>
        <v>42T</v>
      </c>
      <c r="I544" s="245">
        <f>AllData!E827</f>
        <v>29</v>
      </c>
      <c r="J544" s="245">
        <f>AllData!F827</f>
        <v>21.46</v>
      </c>
      <c r="K544" s="245">
        <f>ROUND(AllData!G827,2)</f>
        <v>19.739999999999998</v>
      </c>
      <c r="L544" s="245">
        <f>ROUND(AllData!H827,2)</f>
        <v>17.170000000000002</v>
      </c>
      <c r="M544" s="245" t="str">
        <f t="shared" si="128"/>
        <v>Brass</v>
      </c>
    </row>
    <row r="545" spans="1:13">
      <c r="A545" s="245" t="s">
        <v>2787</v>
      </c>
      <c r="B545" s="245" t="s">
        <v>2661</v>
      </c>
      <c r="C545" s="245" t="str">
        <f t="shared" si="126"/>
        <v>Gears &amp; Pinions</v>
      </c>
      <c r="D545" s="246" t="str">
        <f>AllData!A831</f>
        <v>30j</v>
      </c>
      <c r="E545" s="245" t="str">
        <f>AllData!B831</f>
        <v>Bevel Gear</v>
      </c>
      <c r="G545" s="245" t="str">
        <f>AllData!C831</f>
        <v>12T</v>
      </c>
      <c r="H545" s="245" t="str">
        <f>AllData!D831</f>
        <v>Meshes with P#30k</v>
      </c>
      <c r="I545" s="245">
        <f>AllData!E831</f>
        <v>0</v>
      </c>
      <c r="J545" s="245">
        <f>AllData!F831</f>
        <v>7.4</v>
      </c>
      <c r="K545" s="245">
        <f>ROUND(AllData!G831,2)</f>
        <v>6.81</v>
      </c>
      <c r="L545" s="245">
        <f>ROUND(AllData!H831,2)</f>
        <v>5.92</v>
      </c>
      <c r="M545" s="245" t="str">
        <f t="shared" si="128"/>
        <v>Brass</v>
      </c>
    </row>
    <row r="546" spans="1:13">
      <c r="A546" s="245" t="s">
        <v>2788</v>
      </c>
      <c r="B546" s="245" t="s">
        <v>2661</v>
      </c>
      <c r="C546" s="245" t="str">
        <f t="shared" si="126"/>
        <v>Gears &amp; Pinions</v>
      </c>
      <c r="D546" s="246" t="str">
        <f>AllData!A832</f>
        <v>30k</v>
      </c>
      <c r="E546" s="245" t="str">
        <f>AllData!B832</f>
        <v>Bevel Gear</v>
      </c>
      <c r="G546" s="245" t="str">
        <f>AllData!C832</f>
        <v>24T</v>
      </c>
      <c r="H546" s="245" t="str">
        <f>AllData!D832</f>
        <v>Meshes with P#30j</v>
      </c>
      <c r="I546" s="245">
        <f>AllData!E832</f>
        <v>13.6</v>
      </c>
      <c r="J546" s="245">
        <f>AllData!F832</f>
        <v>12.13</v>
      </c>
      <c r="K546" s="245">
        <f>ROUND(AllData!G832,2)</f>
        <v>11.16</v>
      </c>
      <c r="L546" s="245">
        <f>ROUND(AllData!H832,2)</f>
        <v>9.6999999999999993</v>
      </c>
      <c r="M546" s="245" t="str">
        <f t="shared" si="128"/>
        <v>Brass</v>
      </c>
    </row>
    <row r="547" spans="1:13">
      <c r="A547" s="245" t="s">
        <v>2789</v>
      </c>
      <c r="B547" s="245" t="s">
        <v>2661</v>
      </c>
      <c r="C547" s="245" t="str">
        <f t="shared" si="126"/>
        <v>Gears &amp; Pinions</v>
      </c>
      <c r="D547" s="246" t="str">
        <f>AllData!A834</f>
        <v>30m</v>
      </c>
      <c r="E547" s="245" t="str">
        <f>AllData!B834</f>
        <v>Bevel Gear</v>
      </c>
      <c r="G547" s="245" t="str">
        <f>AllData!C834</f>
        <v>12T</v>
      </c>
      <c r="H547" s="245" t="str">
        <f>AllData!D834</f>
        <v>Meshes with P#30n</v>
      </c>
      <c r="I547" s="245">
        <f>AllData!E834</f>
        <v>0</v>
      </c>
      <c r="J547" s="245">
        <f>AllData!F834</f>
        <v>7.4</v>
      </c>
      <c r="K547" s="245">
        <f>ROUND(AllData!G834,2)</f>
        <v>6.81</v>
      </c>
      <c r="L547" s="245">
        <f>ROUND(AllData!H834,2)</f>
        <v>5.92</v>
      </c>
      <c r="M547" s="245" t="str">
        <f t="shared" si="128"/>
        <v>Brass</v>
      </c>
    </row>
    <row r="548" spans="1:13">
      <c r="A548" s="245" t="s">
        <v>2790</v>
      </c>
      <c r="B548" s="245" t="s">
        <v>2661</v>
      </c>
      <c r="C548" s="245" t="str">
        <f t="shared" si="126"/>
        <v>Gears &amp; Pinions</v>
      </c>
      <c r="D548" s="246" t="str">
        <f>AllData!A835</f>
        <v>30n</v>
      </c>
      <c r="E548" s="245" t="str">
        <f>AllData!B835</f>
        <v>Bevel Gear</v>
      </c>
      <c r="G548" s="245" t="str">
        <f>AllData!C835</f>
        <v>36T</v>
      </c>
      <c r="H548" s="245" t="str">
        <f>AllData!D835</f>
        <v>Meshes with P#30m</v>
      </c>
      <c r="I548" s="245">
        <f>AllData!E835</f>
        <v>20.6</v>
      </c>
      <c r="J548" s="245">
        <f>AllData!F835</f>
        <v>19.46</v>
      </c>
      <c r="K548" s="245">
        <f>ROUND(AllData!G835,2)</f>
        <v>17.899999999999999</v>
      </c>
      <c r="L548" s="245">
        <f>ROUND(AllData!H835,2)</f>
        <v>15.57</v>
      </c>
      <c r="M548" s="245" t="str">
        <f t="shared" si="128"/>
        <v>Brass</v>
      </c>
    </row>
    <row r="549" spans="1:13">
      <c r="A549" s="245" t="s">
        <v>2791</v>
      </c>
      <c r="B549" s="245" t="s">
        <v>2661</v>
      </c>
      <c r="C549" s="245" t="str">
        <f t="shared" si="126"/>
        <v>Gears &amp; Pinions</v>
      </c>
      <c r="D549" s="246" t="str">
        <f>AllData!A839</f>
        <v>30g</v>
      </c>
      <c r="E549" s="245" t="str">
        <f>AllData!B839</f>
        <v>Bevel Gear 45º</v>
      </c>
      <c r="G549" s="245" t="str">
        <f>AllData!C839</f>
        <v>12T</v>
      </c>
      <c r="I549" s="245">
        <f>AllData!E839</f>
        <v>4.3</v>
      </c>
      <c r="J549" s="245">
        <f>AllData!F839</f>
        <v>7.4328687673087863</v>
      </c>
      <c r="K549" s="245">
        <f>ROUND(AllData!G839,2)</f>
        <v>6.84</v>
      </c>
      <c r="L549" s="245">
        <f>ROUND(AllData!H839,2)</f>
        <v>5.95</v>
      </c>
      <c r="M549" s="245" t="str">
        <f t="shared" si="128"/>
        <v>Brass</v>
      </c>
    </row>
    <row r="550" spans="1:13">
      <c r="A550" s="245" t="s">
        <v>2792</v>
      </c>
      <c r="B550" s="245" t="s">
        <v>2661</v>
      </c>
      <c r="C550" s="245" t="str">
        <f t="shared" si="126"/>
        <v>Gears &amp; Pinions</v>
      </c>
      <c r="D550" s="246" t="str">
        <f>AllData!A840</f>
        <v>30h</v>
      </c>
      <c r="E550" s="245" t="str">
        <f>AllData!B840</f>
        <v>Bevel Gear 45º</v>
      </c>
      <c r="G550" s="245" t="str">
        <f>AllData!C840</f>
        <v>16T</v>
      </c>
      <c r="I550" s="245">
        <f>AllData!E840</f>
        <v>5.8</v>
      </c>
      <c r="J550" s="245">
        <f>AllData!F840</f>
        <v>7.5776223866504306</v>
      </c>
      <c r="K550" s="245">
        <f>ROUND(AllData!G840,2)</f>
        <v>6.97</v>
      </c>
      <c r="L550" s="245">
        <f>ROUND(AllData!H840,2)</f>
        <v>6.06</v>
      </c>
      <c r="M550" s="245" t="str">
        <f t="shared" si="128"/>
        <v>Brass</v>
      </c>
    </row>
    <row r="551" spans="1:13">
      <c r="A551" s="245" t="s">
        <v>2793</v>
      </c>
      <c r="B551" s="245" t="s">
        <v>2661</v>
      </c>
      <c r="C551" s="245" t="str">
        <f t="shared" si="126"/>
        <v>Gears &amp; Pinions</v>
      </c>
      <c r="D551" s="246" t="str">
        <f>AllData!A841</f>
        <v>30b</v>
      </c>
      <c r="E551" s="245" t="str">
        <f>AllData!B841</f>
        <v>Bevel Gear 45º</v>
      </c>
      <c r="G551" s="245" t="str">
        <f>AllData!C841</f>
        <v>24T</v>
      </c>
      <c r="I551" s="245">
        <f>AllData!E841</f>
        <v>9.6</v>
      </c>
      <c r="J551" s="245">
        <f>AllData!F841</f>
        <v>12.100483075046016</v>
      </c>
      <c r="K551" s="245">
        <f>ROUND(AllData!G841,2)</f>
        <v>11.13</v>
      </c>
      <c r="L551" s="245">
        <f>ROUND(AllData!H841,2)</f>
        <v>9.68</v>
      </c>
      <c r="M551" s="245" t="str">
        <f t="shared" si="128"/>
        <v>Brass</v>
      </c>
    </row>
    <row r="552" spans="1:13">
      <c r="A552" s="245" t="s">
        <v>2794</v>
      </c>
      <c r="B552" s="245" t="s">
        <v>2661</v>
      </c>
      <c r="C552" s="245" t="str">
        <f t="shared" si="126"/>
        <v>Gears &amp; Pinions</v>
      </c>
      <c r="D552" s="246" t="str">
        <f>AllData!A842</f>
        <v>30l</v>
      </c>
      <c r="E552" s="245" t="str">
        <f>AllData!B842</f>
        <v>Bevel Gear 45º</v>
      </c>
      <c r="G552" s="245" t="str">
        <f>AllData!C842</f>
        <v>48T</v>
      </c>
      <c r="I552" s="245">
        <f>AllData!E842</f>
        <v>27.6</v>
      </c>
      <c r="J552" s="245">
        <f>AllData!F842</f>
        <v>22.766207949239611</v>
      </c>
      <c r="K552" s="245">
        <f>ROUND(AllData!G842,2)</f>
        <v>20.94</v>
      </c>
      <c r="L552" s="245">
        <f>ROUND(AllData!H842,2)</f>
        <v>18.21</v>
      </c>
      <c r="M552" s="245" t="str">
        <f t="shared" si="128"/>
        <v>Brass</v>
      </c>
    </row>
    <row r="553" spans="1:13">
      <c r="A553" s="245" t="s">
        <v>2795</v>
      </c>
      <c r="B553" s="245" t="s">
        <v>2661</v>
      </c>
      <c r="C553" s="245" t="str">
        <f t="shared" si="126"/>
        <v>Gears &amp; Pinions</v>
      </c>
      <c r="D553" s="246" t="str">
        <f>AllData!A846</f>
        <v>32a</v>
      </c>
      <c r="E553" s="245" t="str">
        <f>AllData!B846</f>
        <v>Worm - Left Hand</v>
      </c>
      <c r="I553" s="245">
        <f>AllData!E846</f>
        <v>17</v>
      </c>
      <c r="J553" s="245">
        <f>AllData!F846</f>
        <v>5.84</v>
      </c>
      <c r="K553" s="245">
        <f>ROUND(AllData!G846,2)</f>
        <v>5.37</v>
      </c>
      <c r="L553" s="245">
        <f>ROUND(AllData!H846,2)</f>
        <v>4.67</v>
      </c>
      <c r="M553" s="245" t="str">
        <f t="shared" si="128"/>
        <v>Brass</v>
      </c>
    </row>
    <row r="554" spans="1:13">
      <c r="A554" s="245" t="s">
        <v>2796</v>
      </c>
      <c r="B554" s="245" t="s">
        <v>2661</v>
      </c>
      <c r="C554" s="245" t="str">
        <f t="shared" si="126"/>
        <v>Gears &amp; Pinions</v>
      </c>
      <c r="D554" s="246" t="str">
        <f>AllData!A847</f>
        <v>32b</v>
      </c>
      <c r="E554" s="245" t="str">
        <f>AllData!B847</f>
        <v>Worm - Narrow</v>
      </c>
      <c r="G554" s="245" t="str">
        <f>AllData!C847</f>
        <v>Meshes with 60t Gear</v>
      </c>
      <c r="I554" s="245">
        <f>AllData!E847</f>
        <v>12.7</v>
      </c>
      <c r="J554" s="245">
        <f>AllData!F847</f>
        <v>5.98</v>
      </c>
      <c r="K554" s="245">
        <f>ROUND(AllData!G847,2)</f>
        <v>5.5</v>
      </c>
      <c r="L554" s="245">
        <f>ROUND(AllData!H847,2)</f>
        <v>4.78</v>
      </c>
      <c r="M554" s="245" t="str">
        <f t="shared" si="128"/>
        <v>Brass</v>
      </c>
    </row>
    <row r="555" spans="1:13">
      <c r="A555" s="245" t="s">
        <v>2797</v>
      </c>
      <c r="B555" s="245" t="s">
        <v>2661</v>
      </c>
      <c r="C555" s="245" t="str">
        <f t="shared" si="126"/>
        <v>Gears &amp; Pinions</v>
      </c>
      <c r="D555" s="246" t="str">
        <f>AllData!A848</f>
        <v>32c</v>
      </c>
      <c r="E555" s="245" t="str">
        <f>AllData!B848</f>
        <v>Short Worm</v>
      </c>
      <c r="G555" s="245" t="str">
        <f>AllData!C848</f>
        <v>11/16'' long</v>
      </c>
      <c r="H555" s="246" t="str">
        <f>AllData!D848</f>
        <v>4-pitch</v>
      </c>
      <c r="I555" s="245">
        <f>AllData!E848</f>
        <v>12.5</v>
      </c>
      <c r="J555" s="245">
        <f>AllData!F848</f>
        <v>4.99</v>
      </c>
      <c r="K555" s="245">
        <f>ROUND(AllData!G848,2)</f>
        <v>4.59</v>
      </c>
      <c r="L555" s="245">
        <f>ROUND(AllData!H848,2)</f>
        <v>3.99</v>
      </c>
      <c r="M555" s="245" t="str">
        <f t="shared" si="128"/>
        <v>Brass</v>
      </c>
    </row>
    <row r="556" spans="1:13">
      <c r="A556" s="245" t="s">
        <v>2798</v>
      </c>
      <c r="B556" s="245" t="s">
        <v>2661</v>
      </c>
      <c r="C556" s="245" t="str">
        <f t="shared" si="126"/>
        <v>Gears &amp; Pinions</v>
      </c>
      <c r="D556" s="246" t="str">
        <f>AllData!A849</f>
        <v>32d</v>
      </c>
      <c r="E556" s="245" t="str">
        <f>AllData!B849</f>
        <v>Worm - Wide</v>
      </c>
      <c r="G556" s="245" t="str">
        <f>AllData!C849</f>
        <v>Meshes with 50t Gear</v>
      </c>
      <c r="I556" s="245">
        <f>AllData!E849</f>
        <v>25</v>
      </c>
      <c r="J556" s="245">
        <f>AllData!F849</f>
        <v>8.2899999999999991</v>
      </c>
      <c r="K556" s="245">
        <f>ROUND(AllData!G849,2)</f>
        <v>7.63</v>
      </c>
      <c r="L556" s="245">
        <f>ROUND(AllData!H849,2)</f>
        <v>6.63</v>
      </c>
      <c r="M556" s="245" t="str">
        <f t="shared" si="128"/>
        <v>Brass</v>
      </c>
    </row>
    <row r="557" spans="1:13">
      <c r="A557" s="245" t="s">
        <v>2799</v>
      </c>
      <c r="B557" s="245" t="s">
        <v>2661</v>
      </c>
      <c r="C557" s="245" t="str">
        <f t="shared" ref="C557:C563" si="129">$Q$15</f>
        <v>Nuts &amp; Bolts</v>
      </c>
      <c r="D557" s="246" t="str">
        <f>AllData!A853</f>
        <v>37aS</v>
      </c>
      <c r="E557" s="245" t="str">
        <f>AllData!B853</f>
        <v>Square nut</v>
      </c>
      <c r="G557" s="245" t="str">
        <f>AllData!C853</f>
        <v>1/4" A/F</v>
      </c>
      <c r="H557" s="246" t="str">
        <f>AllData!D853</f>
        <v>Pack of 10</v>
      </c>
      <c r="I557" s="245">
        <f>AllData!E853</f>
        <v>5</v>
      </c>
      <c r="J557" s="245">
        <f>AllData!F853</f>
        <v>2.5</v>
      </c>
      <c r="K557" s="245">
        <f>ROUND(AllData!G853,2)</f>
        <v>2.2999999999999998</v>
      </c>
      <c r="L557" s="245">
        <f>ROUND(AllData!H853,2)</f>
        <v>2</v>
      </c>
      <c r="M557" s="245" t="str">
        <f t="shared" ref="M557:M563" si="130">$Q$46</f>
        <v>Stainless Steel</v>
      </c>
    </row>
    <row r="558" spans="1:13">
      <c r="A558" s="245" t="s">
        <v>2800</v>
      </c>
      <c r="B558" s="245" t="s">
        <v>2661</v>
      </c>
      <c r="C558" s="245" t="str">
        <f t="shared" si="129"/>
        <v>Nuts &amp; Bolts</v>
      </c>
      <c r="D558" s="246" t="str">
        <f>AllData!A854</f>
        <v>37bS</v>
      </c>
      <c r="E558" s="245" t="str">
        <f>AllData!B854</f>
        <v>Cheesehead bolt</v>
      </c>
      <c r="G558" s="245" t="str">
        <f>AllData!C854</f>
        <v>Length - 7/32"</v>
      </c>
      <c r="H558" s="246" t="str">
        <f>AllData!D854</f>
        <v>Pack of 10</v>
      </c>
      <c r="I558" s="245">
        <f>AllData!E854</f>
        <v>9</v>
      </c>
      <c r="J558" s="245">
        <f>AllData!F854</f>
        <v>2.65</v>
      </c>
      <c r="K558" s="245">
        <f>ROUND(AllData!G854,2)</f>
        <v>2.44</v>
      </c>
      <c r="L558" s="245">
        <f>ROUND(AllData!H854,2)</f>
        <v>2.12</v>
      </c>
      <c r="M558" s="245" t="str">
        <f t="shared" si="130"/>
        <v>Stainless Steel</v>
      </c>
    </row>
    <row r="559" spans="1:13">
      <c r="A559" s="245" t="s">
        <v>2801</v>
      </c>
      <c r="B559" s="245" t="s">
        <v>2661</v>
      </c>
      <c r="C559" s="245" t="str">
        <f t="shared" si="129"/>
        <v>Nuts &amp; Bolts</v>
      </c>
      <c r="D559" s="246" t="str">
        <f>AllData!A855</f>
        <v>111S</v>
      </c>
      <c r="E559" s="245" t="str">
        <f>AllData!B855</f>
        <v>Cheesehead bolt</v>
      </c>
      <c r="G559" s="245" t="str">
        <f>AllData!C855</f>
        <v>Length - 3/4''</v>
      </c>
      <c r="H559" s="246" t="str">
        <f>AllData!D855</f>
        <v>Pack of 10</v>
      </c>
      <c r="I559" s="245">
        <f>AllData!E855</f>
        <v>17</v>
      </c>
      <c r="J559" s="245">
        <f>AllData!F855</f>
        <v>4.0199999999999996</v>
      </c>
      <c r="K559" s="245">
        <f>ROUND(AllData!G855,2)</f>
        <v>3.7</v>
      </c>
      <c r="L559" s="245">
        <f>ROUND(AllData!H855,2)</f>
        <v>3.22</v>
      </c>
      <c r="M559" s="245" t="str">
        <f t="shared" si="130"/>
        <v>Stainless Steel</v>
      </c>
    </row>
    <row r="560" spans="1:13">
      <c r="A560" s="245" t="s">
        <v>2802</v>
      </c>
      <c r="B560" s="245" t="s">
        <v>2661</v>
      </c>
      <c r="C560" s="245" t="str">
        <f t="shared" si="129"/>
        <v>Nuts &amp; Bolts</v>
      </c>
      <c r="D560" s="246" t="str">
        <f>AllData!A856</f>
        <v>111aS</v>
      </c>
      <c r="E560" s="245" t="str">
        <f>AllData!B856</f>
        <v>Cheesehead bolt</v>
      </c>
      <c r="G560" s="245" t="str">
        <f>AllData!C856</f>
        <v>Length - 1/2''</v>
      </c>
      <c r="H560" s="246" t="str">
        <f>AllData!D856</f>
        <v>Pack of 10</v>
      </c>
      <c r="I560" s="245">
        <f>AllData!E856</f>
        <v>13.5</v>
      </c>
      <c r="J560" s="245">
        <f>AllData!F856</f>
        <v>3.65</v>
      </c>
      <c r="K560" s="245">
        <f>ROUND(AllData!G856,2)</f>
        <v>3.36</v>
      </c>
      <c r="L560" s="245">
        <f>ROUND(AllData!H856,2)</f>
        <v>2.92</v>
      </c>
      <c r="M560" s="245" t="str">
        <f t="shared" si="130"/>
        <v>Stainless Steel</v>
      </c>
    </row>
    <row r="561" spans="1:13">
      <c r="A561" s="245" t="s">
        <v>2803</v>
      </c>
      <c r="B561" s="245" t="s">
        <v>2661</v>
      </c>
      <c r="C561" s="245" t="str">
        <f t="shared" si="129"/>
        <v>Nuts &amp; Bolts</v>
      </c>
      <c r="D561" s="246" t="str">
        <f>AllData!A857</f>
        <v>111bS</v>
      </c>
      <c r="E561" s="245" t="str">
        <f>AllData!B857</f>
        <v>Cheesehead bolt</v>
      </c>
      <c r="G561" s="245" t="str">
        <f>AllData!C857</f>
        <v>Length - 5/16''</v>
      </c>
      <c r="H561" s="246" t="str">
        <f>AllData!D857</f>
        <v>Pack of 10</v>
      </c>
      <c r="I561" s="245">
        <f>AllData!E857</f>
        <v>10</v>
      </c>
      <c r="J561" s="245">
        <f>AllData!F857</f>
        <v>3.19</v>
      </c>
      <c r="K561" s="245">
        <f>ROUND(AllData!G857,2)</f>
        <v>2.93</v>
      </c>
      <c r="L561" s="245">
        <f>ROUND(AllData!H857,2)</f>
        <v>2.5499999999999998</v>
      </c>
      <c r="M561" s="245" t="str">
        <f t="shared" si="130"/>
        <v>Stainless Steel</v>
      </c>
    </row>
    <row r="562" spans="1:13">
      <c r="A562" s="245" t="s">
        <v>2804</v>
      </c>
      <c r="B562" s="245" t="s">
        <v>2661</v>
      </c>
      <c r="C562" s="245" t="str">
        <f t="shared" si="129"/>
        <v>Nuts &amp; Bolts</v>
      </c>
      <c r="D562" s="246" t="str">
        <f>AllData!A858</f>
        <v>111cS</v>
      </c>
      <c r="E562" s="245" t="str">
        <f>AllData!B858</f>
        <v>Cheesehead bolt</v>
      </c>
      <c r="G562" s="245" t="str">
        <f>AllData!C858</f>
        <v>Length - 3/8''</v>
      </c>
      <c r="H562" s="246" t="str">
        <f>AllData!D858</f>
        <v>Pack of 10</v>
      </c>
      <c r="I562" s="245">
        <f>AllData!E858</f>
        <v>11</v>
      </c>
      <c r="J562" s="245">
        <f>AllData!F858</f>
        <v>3.2</v>
      </c>
      <c r="K562" s="245">
        <f>ROUND(AllData!G858,2)</f>
        <v>2.94</v>
      </c>
      <c r="L562" s="245">
        <f>ROUND(AllData!H858,2)</f>
        <v>2.56</v>
      </c>
      <c r="M562" s="245" t="str">
        <f t="shared" si="130"/>
        <v>Stainless Steel</v>
      </c>
    </row>
    <row r="563" spans="1:13">
      <c r="A563" s="245" t="s">
        <v>2805</v>
      </c>
      <c r="B563" s="245" t="s">
        <v>2661</v>
      </c>
      <c r="C563" s="245" t="str">
        <f t="shared" si="129"/>
        <v>Nuts &amp; Bolts</v>
      </c>
      <c r="D563" s="246" t="str">
        <f>AllData!A859</f>
        <v>111dS</v>
      </c>
      <c r="E563" s="245" t="str">
        <f>AllData!B859</f>
        <v>Cheesehead bolt</v>
      </c>
      <c r="G563" s="245" t="str">
        <f>AllData!C859</f>
        <v>Length - 1 1/4''</v>
      </c>
      <c r="H563" s="246" t="str">
        <f>AllData!D859</f>
        <v>Pack of 10</v>
      </c>
      <c r="I563" s="245">
        <f>AllData!E859</f>
        <v>25.5</v>
      </c>
      <c r="J563" s="245">
        <f>AllData!F859</f>
        <v>5.4</v>
      </c>
      <c r="K563" s="245">
        <f>ROUND(AllData!G859,2)</f>
        <v>4.97</v>
      </c>
      <c r="L563" s="245">
        <f>ROUND(AllData!H859,2)</f>
        <v>4.32</v>
      </c>
      <c r="M563" s="245" t="str">
        <f t="shared" si="130"/>
        <v>Stainless Steel</v>
      </c>
    </row>
    <row r="564" spans="1:13">
      <c r="A564" s="245" t="s">
        <v>2806</v>
      </c>
      <c r="B564" s="245" t="s">
        <v>2661</v>
      </c>
      <c r="C564" s="245" t="str">
        <f t="shared" ref="C564:C577" si="131">$Q$5</f>
        <v>Strips &amp; Perforated Components</v>
      </c>
      <c r="D564" s="246" t="str">
        <f>AllData!A863</f>
        <v>55b</v>
      </c>
      <c r="E564" s="245" t="str">
        <f>AllData!B863</f>
        <v>Slotted Strip</v>
      </c>
      <c r="G564" s="245" t="str">
        <f>AllData!C863</f>
        <v>Length - 2 1/2''</v>
      </c>
      <c r="H564" s="246" t="str">
        <f>AllData!D863</f>
        <v>3H/1SLOT</v>
      </c>
      <c r="I564" s="245">
        <f>AllData!E863</f>
        <v>4.55</v>
      </c>
      <c r="J564" s="245">
        <f>AllData!F863</f>
        <v>1.25</v>
      </c>
      <c r="K564" s="245">
        <f>ROUND(AllData!G863,2)</f>
        <v>1.1499999999999999</v>
      </c>
      <c r="L564" s="245">
        <f>ROUND(AllData!H863,2)</f>
        <v>1</v>
      </c>
      <c r="M564" s="245" t="str">
        <f t="shared" ref="M564:M565" si="132">_xlfn.TEXTJOIN(" , ",TRUE,$Q$42,$Q$43,$Q$44,$Q$45)</f>
        <v>Nickel plate , Green , Blue , Zinc plate</v>
      </c>
    </row>
    <row r="565" spans="1:13">
      <c r="A565" s="245" t="s">
        <v>2807</v>
      </c>
      <c r="B565" s="245" t="s">
        <v>2661</v>
      </c>
      <c r="C565" s="245" t="str">
        <f t="shared" si="131"/>
        <v>Strips &amp; Perforated Components</v>
      </c>
      <c r="D565" s="246" t="str">
        <f>AllData!A864</f>
        <v>215a</v>
      </c>
      <c r="E565" s="245" t="str">
        <f>AllData!B864</f>
        <v>Slotted Strip</v>
      </c>
      <c r="G565" s="245" t="str">
        <f>AllData!C864</f>
        <v>Length - 3''</v>
      </c>
      <c r="H565" s="246" t="str">
        <f>AllData!D864</f>
        <v>2H/1SLOT</v>
      </c>
      <c r="I565" s="245">
        <f>AllData!E864</f>
        <v>5.65</v>
      </c>
      <c r="J565" s="245">
        <f>AllData!F864</f>
        <v>1.35</v>
      </c>
      <c r="K565" s="245">
        <f>ROUND(AllData!G864,2)</f>
        <v>1.24</v>
      </c>
      <c r="L565" s="245">
        <f>ROUND(AllData!H864,2)</f>
        <v>1.08</v>
      </c>
      <c r="M565" s="245" t="str">
        <f t="shared" si="132"/>
        <v>Nickel plate , Green , Blue , Zinc plate</v>
      </c>
    </row>
    <row r="566" spans="1:13">
      <c r="A566" s="245" t="s">
        <v>2808</v>
      </c>
      <c r="B566" s="245" t="s">
        <v>2661</v>
      </c>
      <c r="C566" s="245" t="str">
        <f t="shared" si="131"/>
        <v>Strips &amp; Perforated Components</v>
      </c>
      <c r="D566" s="246" t="str">
        <f>AllData!A866</f>
        <v>55c</v>
      </c>
      <c r="E566" s="245" t="str">
        <f>AllData!B866</f>
        <v>End-slotted Strip</v>
      </c>
      <c r="G566" s="245" t="str">
        <f>AllData!C866</f>
        <v>Length - 1 1/2''</v>
      </c>
      <c r="H566" s="246" t="str">
        <f>AllData!D866</f>
        <v>1H/2SLOT</v>
      </c>
      <c r="I566" s="245">
        <f>AllData!E866</f>
        <v>2.7</v>
      </c>
      <c r="J566" s="245">
        <f>AllData!F866</f>
        <v>0.74</v>
      </c>
      <c r="K566" s="245">
        <f>ROUND(AllData!G866,2)</f>
        <v>0.68</v>
      </c>
      <c r="L566" s="245">
        <f>ROUND(AllData!H866,2)</f>
        <v>0.59</v>
      </c>
      <c r="M566" s="245" t="str">
        <f>_xlfn.TEXTJOIN(" , ",TRUE,$Q$43,$Q$44,$Q$45)</f>
        <v>Green , Blue , Zinc plate</v>
      </c>
    </row>
    <row r="567" spans="1:13">
      <c r="A567" s="245" t="s">
        <v>2809</v>
      </c>
      <c r="B567" s="245" t="s">
        <v>2661</v>
      </c>
      <c r="C567" s="245" t="str">
        <f t="shared" si="131"/>
        <v>Strips &amp; Perforated Components</v>
      </c>
      <c r="D567" s="246" t="str">
        <f>AllData!A867</f>
        <v>55d</v>
      </c>
      <c r="E567" s="245" t="str">
        <f>AllData!B867</f>
        <v>End-slotted Strip</v>
      </c>
      <c r="G567" s="245" t="str">
        <f>AllData!C867</f>
        <v>Length - 2''</v>
      </c>
      <c r="H567" s="246" t="str">
        <f>AllData!D867</f>
        <v>2H/2SLOT</v>
      </c>
      <c r="I567" s="245">
        <f>AllData!E867</f>
        <v>3.8</v>
      </c>
      <c r="J567" s="245">
        <f>AllData!F867</f>
        <v>0.89</v>
      </c>
      <c r="K567" s="245">
        <f>ROUND(AllData!G867,2)</f>
        <v>0.82</v>
      </c>
      <c r="L567" s="245">
        <f>ROUND(AllData!H867,2)</f>
        <v>0.71</v>
      </c>
      <c r="M567" s="245" t="str">
        <f t="shared" ref="M567:M577" si="133">_xlfn.TEXTJOIN(" , ",TRUE,$Q$43,$Q$44,$Q$45)</f>
        <v>Green , Blue , Zinc plate</v>
      </c>
    </row>
    <row r="568" spans="1:13">
      <c r="A568" s="245" t="s">
        <v>2810</v>
      </c>
      <c r="B568" s="245" t="s">
        <v>2661</v>
      </c>
      <c r="C568" s="245" t="str">
        <f t="shared" si="131"/>
        <v>Strips &amp; Perforated Components</v>
      </c>
      <c r="D568" s="246" t="str">
        <f>AllData!A868</f>
        <v>55e</v>
      </c>
      <c r="E568" s="245" t="str">
        <f>AllData!B868</f>
        <v>End-slotted Strip</v>
      </c>
      <c r="G568" s="245" t="str">
        <f>AllData!C868</f>
        <v>Length - 2 1/2''</v>
      </c>
      <c r="H568" s="246" t="str">
        <f>AllData!D868</f>
        <v>3H/2SLOT</v>
      </c>
      <c r="I568" s="245">
        <f>AllData!E868</f>
        <v>4.9000000000000004</v>
      </c>
      <c r="J568" s="245">
        <f>AllData!F868</f>
        <v>1.04</v>
      </c>
      <c r="K568" s="245">
        <f>ROUND(AllData!G868,2)</f>
        <v>0.96</v>
      </c>
      <c r="L568" s="245">
        <f>ROUND(AllData!H868,2)</f>
        <v>0.83</v>
      </c>
      <c r="M568" s="245" t="str">
        <f t="shared" si="133"/>
        <v>Green , Blue , Zinc plate</v>
      </c>
    </row>
    <row r="569" spans="1:13">
      <c r="A569" s="245" t="s">
        <v>2811</v>
      </c>
      <c r="B569" s="245" t="s">
        <v>2661</v>
      </c>
      <c r="C569" s="245" t="str">
        <f t="shared" si="131"/>
        <v>Strips &amp; Perforated Components</v>
      </c>
      <c r="D569" s="246" t="str">
        <f>AllData!A869</f>
        <v>55f</v>
      </c>
      <c r="E569" s="245" t="str">
        <f>AllData!B869</f>
        <v>End-slotted Strip</v>
      </c>
      <c r="G569" s="245" t="str">
        <f>AllData!C869</f>
        <v>Length - 3''</v>
      </c>
      <c r="H569" s="246" t="str">
        <f>AllData!D869</f>
        <v>4H/2SLOT</v>
      </c>
      <c r="I569" s="245">
        <f>AllData!E869</f>
        <v>5.8</v>
      </c>
      <c r="J569" s="245">
        <f>AllData!F869</f>
        <v>1.04</v>
      </c>
      <c r="K569" s="245">
        <f>ROUND(AllData!G869,2)</f>
        <v>0.96</v>
      </c>
      <c r="L569" s="245">
        <f>ROUND(AllData!H869,2)</f>
        <v>0.83</v>
      </c>
      <c r="M569" s="245" t="str">
        <f t="shared" si="133"/>
        <v>Green , Blue , Zinc plate</v>
      </c>
    </row>
    <row r="570" spans="1:13">
      <c r="A570" s="245" t="s">
        <v>2812</v>
      </c>
      <c r="B570" s="245" t="s">
        <v>2661</v>
      </c>
      <c r="C570" s="245" t="str">
        <f t="shared" si="131"/>
        <v>Strips &amp; Perforated Components</v>
      </c>
      <c r="D570" s="246" t="str">
        <f>AllData!A870</f>
        <v>55g</v>
      </c>
      <c r="E570" s="245" t="str">
        <f>AllData!B870</f>
        <v>End-slotted Strip</v>
      </c>
      <c r="G570" s="245" t="str">
        <f>AllData!C870</f>
        <v>Length - 3 1/2''</v>
      </c>
      <c r="H570" s="246" t="str">
        <f>AllData!D870</f>
        <v>5H/2SLOT</v>
      </c>
      <c r="I570" s="245">
        <f>AllData!E870</f>
        <v>6.9</v>
      </c>
      <c r="J570" s="245">
        <f>AllData!F870</f>
        <v>1.1399999999999999</v>
      </c>
      <c r="K570" s="245">
        <f>ROUND(AllData!G870,2)</f>
        <v>1.05</v>
      </c>
      <c r="L570" s="245">
        <f>ROUND(AllData!H870,2)</f>
        <v>0.91</v>
      </c>
      <c r="M570" s="245" t="str">
        <f t="shared" si="133"/>
        <v>Green , Blue , Zinc plate</v>
      </c>
    </row>
    <row r="571" spans="1:13">
      <c r="A571" s="245" t="s">
        <v>2813</v>
      </c>
      <c r="B571" s="245" t="s">
        <v>2661</v>
      </c>
      <c r="C571" s="245" t="str">
        <f t="shared" si="131"/>
        <v>Strips &amp; Perforated Components</v>
      </c>
      <c r="D571" s="246" t="str">
        <f>AllData!A871</f>
        <v>55h</v>
      </c>
      <c r="E571" s="245" t="str">
        <f>AllData!B871</f>
        <v>End-slotted Strip</v>
      </c>
      <c r="G571" s="245" t="str">
        <f>AllData!C871</f>
        <v>Length - 4 1/2''</v>
      </c>
      <c r="H571" s="246" t="str">
        <f>AllData!D871</f>
        <v>7H/2SLOT</v>
      </c>
      <c r="I571" s="245">
        <f>AllData!E871</f>
        <v>8.6999999999999993</v>
      </c>
      <c r="J571" s="245">
        <f>AllData!F871</f>
        <v>1.35</v>
      </c>
      <c r="K571" s="245">
        <f>ROUND(AllData!G871,2)</f>
        <v>1.24</v>
      </c>
      <c r="L571" s="245">
        <f>ROUND(AllData!H871,2)</f>
        <v>1.08</v>
      </c>
      <c r="M571" s="245" t="str">
        <f t="shared" si="133"/>
        <v>Green , Blue , Zinc plate</v>
      </c>
    </row>
    <row r="572" spans="1:13">
      <c r="A572" s="245" t="s">
        <v>2814</v>
      </c>
      <c r="B572" s="245" t="s">
        <v>2661</v>
      </c>
      <c r="C572" s="245" t="str">
        <f t="shared" si="131"/>
        <v>Strips &amp; Perforated Components</v>
      </c>
      <c r="D572" s="246" t="str">
        <f>AllData!A872</f>
        <v>55j</v>
      </c>
      <c r="E572" s="245" t="str">
        <f>AllData!B872</f>
        <v>End-slotted Strip</v>
      </c>
      <c r="G572" s="245" t="str">
        <f>AllData!C872</f>
        <v>Length - 5 1/2''</v>
      </c>
      <c r="H572" s="246" t="str">
        <f>AllData!D872</f>
        <v>9H/2SLOT</v>
      </c>
      <c r="I572" s="245">
        <f>AllData!E872</f>
        <v>10.7</v>
      </c>
      <c r="J572" s="245">
        <f>AllData!F872</f>
        <v>1.51</v>
      </c>
      <c r="K572" s="245">
        <f>ROUND(AllData!G872,2)</f>
        <v>1.39</v>
      </c>
      <c r="L572" s="245">
        <f>ROUND(AllData!H872,2)</f>
        <v>1.21</v>
      </c>
      <c r="M572" s="245" t="str">
        <f t="shared" si="133"/>
        <v>Green , Blue , Zinc plate</v>
      </c>
    </row>
    <row r="573" spans="1:13">
      <c r="A573" s="245" t="s">
        <v>2815</v>
      </c>
      <c r="B573" s="245" t="s">
        <v>2661</v>
      </c>
      <c r="C573" s="245" t="str">
        <f t="shared" si="131"/>
        <v>Strips &amp; Perforated Components</v>
      </c>
      <c r="D573" s="246" t="str">
        <f>AllData!A876</f>
        <v>89c</v>
      </c>
      <c r="E573" s="245" t="str">
        <f>AllData!B876</f>
        <v>Curved Strip - Stepped</v>
      </c>
      <c r="G573" s="245" t="str">
        <f>AllData!C876</f>
        <v>Length - 6 1/2''</v>
      </c>
      <c r="H573" s="246" t="str">
        <f>AllData!D876</f>
        <v>12" Radius</v>
      </c>
      <c r="I573" s="245">
        <f>AllData!E876</f>
        <v>14</v>
      </c>
      <c r="J573" s="245">
        <f>AllData!F876</f>
        <v>2.3199999999999998</v>
      </c>
      <c r="K573" s="245">
        <f>ROUND(AllData!G876,2)</f>
        <v>2.13</v>
      </c>
      <c r="L573" s="245">
        <f>ROUND(AllData!H876,2)</f>
        <v>1.86</v>
      </c>
      <c r="M573" s="245" t="str">
        <f t="shared" si="133"/>
        <v>Green , Blue , Zinc plate</v>
      </c>
    </row>
    <row r="574" spans="1:13">
      <c r="A574" s="245" t="s">
        <v>2816</v>
      </c>
      <c r="B574" s="245" t="s">
        <v>2661</v>
      </c>
      <c r="C574" s="245" t="str">
        <f t="shared" si="131"/>
        <v>Strips &amp; Perforated Components</v>
      </c>
      <c r="D574" s="246" t="str">
        <f>AllData!A877</f>
        <v>89d</v>
      </c>
      <c r="E574" s="245" t="str">
        <f>AllData!B877</f>
        <v>Curved Strip - Stepped</v>
      </c>
      <c r="G574" s="245" t="str">
        <f>AllData!C877</f>
        <v>Length - 7 1/2''</v>
      </c>
      <c r="H574" s="246" t="str">
        <f>AllData!D877</f>
        <v>14" radius</v>
      </c>
      <c r="I574" s="245">
        <f>AllData!E877</f>
        <v>16</v>
      </c>
      <c r="J574" s="245">
        <f>AllData!F877</f>
        <v>2.76</v>
      </c>
      <c r="K574" s="245">
        <f>ROUND(AllData!G877,2)</f>
        <v>2.54</v>
      </c>
      <c r="L574" s="245">
        <f>ROUND(AllData!H877,2)</f>
        <v>2.21</v>
      </c>
      <c r="M574" s="245" t="str">
        <f t="shared" si="133"/>
        <v>Green , Blue , Zinc plate</v>
      </c>
    </row>
    <row r="575" spans="1:13">
      <c r="A575" s="245" t="s">
        <v>2817</v>
      </c>
      <c r="B575" s="245" t="s">
        <v>2661</v>
      </c>
      <c r="C575" s="245" t="str">
        <f t="shared" si="131"/>
        <v>Strips &amp; Perforated Components</v>
      </c>
      <c r="D575" s="246" t="str">
        <f>AllData!A878</f>
        <v>90b</v>
      </c>
      <c r="E575" s="245" t="str">
        <f>AllData!B878</f>
        <v>Curved Strip - Marklin style</v>
      </c>
      <c r="G575" s="245" t="str">
        <f>AllData!C878</f>
        <v>Length - 2 1/2''</v>
      </c>
      <c r="H575" s="246" t="str">
        <f>AllData!D878</f>
        <v>Long central slot</v>
      </c>
      <c r="I575" s="245">
        <f>AllData!E878</f>
        <v>4.55</v>
      </c>
      <c r="J575" s="245">
        <f>AllData!F878</f>
        <v>1.3</v>
      </c>
      <c r="K575" s="245">
        <f>ROUND(AllData!G878,2)</f>
        <v>1.2</v>
      </c>
      <c r="L575" s="245">
        <f>ROUND(AllData!H878,2)</f>
        <v>1.04</v>
      </c>
      <c r="M575" s="245" t="str">
        <f t="shared" ref="M575" si="134">_xlfn.TEXTJOIN(" , ",TRUE,$Q$42,$Q$43,$Q$44,$Q$45)</f>
        <v>Nickel plate , Green , Blue , Zinc plate</v>
      </c>
    </row>
    <row r="576" spans="1:13">
      <c r="A576" s="245" t="s">
        <v>2818</v>
      </c>
      <c r="B576" s="245" t="s">
        <v>2661</v>
      </c>
      <c r="C576" s="245" t="str">
        <f t="shared" si="131"/>
        <v>Strips &amp; Perforated Components</v>
      </c>
      <c r="D576" s="246" t="str">
        <f>AllData!A882</f>
        <v>56a</v>
      </c>
      <c r="E576" s="245" t="str">
        <f>AllData!B882</f>
        <v>Connector Strip</v>
      </c>
      <c r="G576" s="245" t="str">
        <f>AllData!C882</f>
        <v>Length - 2''</v>
      </c>
      <c r="H576" s="246" t="str">
        <f>AllData!D882</f>
        <v>7h at 1/4'' spacing</v>
      </c>
      <c r="I576" s="245">
        <f>AllData!E882</f>
        <v>3.1</v>
      </c>
      <c r="J576" s="245">
        <f>AllData!F882</f>
        <v>0.83</v>
      </c>
      <c r="K576" s="245">
        <f>ROUND(AllData!G882,2)</f>
        <v>0.76</v>
      </c>
      <c r="L576" s="245">
        <f>ROUND(AllData!H882,2)</f>
        <v>0.66</v>
      </c>
      <c r="M576" s="245" t="str">
        <f t="shared" si="133"/>
        <v>Green , Blue , Zinc plate</v>
      </c>
    </row>
    <row r="577" spans="1:13">
      <c r="A577" s="245" t="s">
        <v>2819</v>
      </c>
      <c r="B577" s="245" t="s">
        <v>2661</v>
      </c>
      <c r="C577" s="245" t="str">
        <f t="shared" si="131"/>
        <v>Strips &amp; Perforated Components</v>
      </c>
      <c r="D577" s="246" t="str">
        <f>AllData!A883</f>
        <v>56b</v>
      </c>
      <c r="E577" s="245" t="str">
        <f>AllData!B883</f>
        <v>Connector Strip</v>
      </c>
      <c r="G577" s="245" t="str">
        <f>AllData!C883</f>
        <v>Length - 2 1/2''</v>
      </c>
      <c r="H577" s="246" t="str">
        <f>AllData!D883</f>
        <v>9h at 1/4'' spacing</v>
      </c>
      <c r="I577" s="245">
        <f>AllData!E883</f>
        <v>4.25</v>
      </c>
      <c r="J577" s="245">
        <f>AllData!F883</f>
        <v>1.06</v>
      </c>
      <c r="K577" s="245">
        <f>ROUND(AllData!G883,2)</f>
        <v>0.98</v>
      </c>
      <c r="L577" s="245">
        <f>ROUND(AllData!H883,2)</f>
        <v>0.85</v>
      </c>
      <c r="M577" s="245" t="str">
        <f t="shared" si="133"/>
        <v>Green , Blue , Zinc plate</v>
      </c>
    </row>
    <row r="578" spans="1:13">
      <c r="A578" s="245" t="s">
        <v>2820</v>
      </c>
      <c r="B578" s="245" t="s">
        <v>2661</v>
      </c>
      <c r="C578" s="245" t="str">
        <f t="shared" ref="C578:C584" si="135">$Q$18</f>
        <v>Cranks &amp; Couplings</v>
      </c>
      <c r="D578" s="246" t="str">
        <f>AllData!A887</f>
        <v>62c</v>
      </c>
      <c r="E578" s="245" t="str">
        <f>AllData!B887</f>
        <v>Threaded Double-arm Crank</v>
      </c>
      <c r="H578" s="246"/>
      <c r="I578" s="245">
        <f>AllData!E887</f>
        <v>6.5</v>
      </c>
      <c r="J578" s="245">
        <f>AllData!F887</f>
        <v>4.54</v>
      </c>
      <c r="K578" s="245">
        <f>ROUND(AllData!G887,2)</f>
        <v>4.18</v>
      </c>
      <c r="L578" s="245">
        <f>ROUND(AllData!H887,2)</f>
        <v>3.63</v>
      </c>
      <c r="M578" s="245" t="str">
        <f t="shared" ref="M578:M584" si="136">_xlfn.TEXTJOIN(" , ",TRUE,$Q$42,$Q$43,$Q$44,$Q$45)</f>
        <v>Nickel plate , Green , Blue , Zinc plate</v>
      </c>
    </row>
    <row r="579" spans="1:13">
      <c r="A579" s="245" t="s">
        <v>2821</v>
      </c>
      <c r="B579" s="245" t="s">
        <v>2661</v>
      </c>
      <c r="C579" s="245" t="str">
        <f t="shared" si="135"/>
        <v>Cranks &amp; Couplings</v>
      </c>
      <c r="D579" s="246" t="str">
        <f>AllData!A888</f>
        <v>62d</v>
      </c>
      <c r="E579" s="245" t="str">
        <f>AllData!B888</f>
        <v>Short Arm Crank</v>
      </c>
      <c r="H579" s="246"/>
      <c r="I579" s="245">
        <f>AllData!E888</f>
        <v>5.2</v>
      </c>
      <c r="J579" s="245">
        <f>AllData!F888</f>
        <v>4.0999999999999996</v>
      </c>
      <c r="K579" s="245">
        <f>ROUND(AllData!G888,2)</f>
        <v>3.77</v>
      </c>
      <c r="L579" s="245">
        <f>ROUND(AllData!H888,2)</f>
        <v>3.28</v>
      </c>
      <c r="M579" s="245" t="str">
        <f t="shared" si="136"/>
        <v>Nickel plate , Green , Blue , Zinc plate</v>
      </c>
    </row>
    <row r="580" spans="1:13">
      <c r="A580" s="245" t="s">
        <v>2822</v>
      </c>
      <c r="B580" s="245" t="s">
        <v>2661</v>
      </c>
      <c r="C580" s="245" t="str">
        <f t="shared" si="135"/>
        <v>Cranks &amp; Couplings</v>
      </c>
      <c r="D580" s="246" t="str">
        <f>AllData!A889</f>
        <v>128a</v>
      </c>
      <c r="E580" s="245" t="str">
        <f>AllData!B889</f>
        <v>Threaded Bell Crank</v>
      </c>
      <c r="H580" s="246"/>
      <c r="I580" s="245">
        <f>AllData!E889</f>
        <v>8.5</v>
      </c>
      <c r="J580" s="245">
        <f>AllData!F889</f>
        <v>5.2</v>
      </c>
      <c r="K580" s="245">
        <f>ROUND(AllData!G889,2)</f>
        <v>4.78</v>
      </c>
      <c r="L580" s="245">
        <f>ROUND(AllData!H889,2)</f>
        <v>4.16</v>
      </c>
      <c r="M580" s="245" t="str">
        <f t="shared" si="136"/>
        <v>Nickel plate , Green , Blue , Zinc plate</v>
      </c>
    </row>
    <row r="581" spans="1:13">
      <c r="A581" s="245" t="s">
        <v>2823</v>
      </c>
      <c r="B581" s="245" t="s">
        <v>2661</v>
      </c>
      <c r="C581" s="245" t="str">
        <f t="shared" si="135"/>
        <v>Cranks &amp; Couplings</v>
      </c>
      <c r="D581" s="246" t="str">
        <f>AllData!A890</f>
        <v>133d</v>
      </c>
      <c r="E581" s="245" t="str">
        <f>AllData!B890</f>
        <v>Corner Bracket with boss</v>
      </c>
      <c r="H581" s="246"/>
      <c r="I581" s="245">
        <f>AllData!E890</f>
        <v>6.6</v>
      </c>
      <c r="J581" s="245">
        <f>AllData!F890</f>
        <v>4.5999999999999996</v>
      </c>
      <c r="K581" s="245">
        <f>ROUND(AllData!G890,2)</f>
        <v>4.2300000000000004</v>
      </c>
      <c r="L581" s="245">
        <f>ROUND(AllData!H890,2)</f>
        <v>3.68</v>
      </c>
      <c r="M581" s="245" t="str">
        <f t="shared" si="136"/>
        <v>Nickel plate , Green , Blue , Zinc plate</v>
      </c>
    </row>
    <row r="582" spans="1:13">
      <c r="A582" s="245" t="s">
        <v>2824</v>
      </c>
      <c r="B582" s="245" t="s">
        <v>2661</v>
      </c>
      <c r="C582" s="245" t="str">
        <f t="shared" si="135"/>
        <v>Cranks &amp; Couplings</v>
      </c>
      <c r="D582" s="246" t="str">
        <f>AllData!A891</f>
        <v>62e</v>
      </c>
      <c r="E582" s="245" t="str">
        <f>AllData!B891</f>
        <v>Short Arm Crank without boss</v>
      </c>
      <c r="H582" s="246"/>
      <c r="I582" s="245">
        <f>AllData!E891</f>
        <v>1.5</v>
      </c>
      <c r="J582" s="245">
        <f>AllData!F891</f>
        <v>1.2</v>
      </c>
      <c r="K582" s="245">
        <f>ROUND(AllData!G891,2)</f>
        <v>1.1000000000000001</v>
      </c>
      <c r="L582" s="245">
        <f>ROUND(AllData!H891,2)</f>
        <v>0.96</v>
      </c>
      <c r="M582" s="245" t="str">
        <f t="shared" si="136"/>
        <v>Nickel plate , Green , Blue , Zinc plate</v>
      </c>
    </row>
    <row r="583" spans="1:13">
      <c r="A583" s="245" t="s">
        <v>2825</v>
      </c>
      <c r="B583" s="245" t="s">
        <v>2661</v>
      </c>
      <c r="C583" s="245" t="str">
        <f t="shared" si="135"/>
        <v>Cranks &amp; Couplings</v>
      </c>
      <c r="D583" s="246" t="str">
        <f>AllData!A892</f>
        <v>62f</v>
      </c>
      <c r="E583" s="245" t="str">
        <f>AllData!B892</f>
        <v>Double-arm Crank without boss</v>
      </c>
      <c r="H583" s="246"/>
      <c r="I583" s="245">
        <f>AllData!E892</f>
        <v>2.7</v>
      </c>
      <c r="J583" s="245">
        <f>AllData!F892</f>
        <v>1.18</v>
      </c>
      <c r="K583" s="245">
        <f>ROUND(AllData!G892,2)</f>
        <v>1.0900000000000001</v>
      </c>
      <c r="L583" s="245">
        <f>ROUND(AllData!H892,2)</f>
        <v>0.94</v>
      </c>
      <c r="M583" s="245" t="str">
        <f t="shared" si="136"/>
        <v>Nickel plate , Green , Blue , Zinc plate</v>
      </c>
    </row>
    <row r="584" spans="1:13">
      <c r="A584" s="245" t="s">
        <v>2826</v>
      </c>
      <c r="B584" s="245" t="s">
        <v>2661</v>
      </c>
      <c r="C584" s="245" t="str">
        <f t="shared" si="135"/>
        <v>Cranks &amp; Couplings</v>
      </c>
      <c r="D584" s="246" t="str">
        <f>AllData!A893</f>
        <v>62g</v>
      </c>
      <c r="E584" s="245" t="str">
        <f>AllData!B893</f>
        <v>Single-arm Crank without boss</v>
      </c>
      <c r="H584" s="246"/>
      <c r="I584" s="245">
        <f>AllData!E893</f>
        <v>2.5499999999999998</v>
      </c>
      <c r="J584" s="245">
        <f>AllData!F893</f>
        <v>1.1499999999999999</v>
      </c>
      <c r="K584" s="245">
        <f>ROUND(AllData!G893,2)</f>
        <v>1.06</v>
      </c>
      <c r="L584" s="245">
        <f>ROUND(AllData!H893,2)</f>
        <v>0.92</v>
      </c>
      <c r="M584" s="245" t="str">
        <f t="shared" si="136"/>
        <v>Nickel plate , Green , Blue , Zinc plate</v>
      </c>
    </row>
    <row r="585" spans="1:13">
      <c r="A585" s="245" t="s">
        <v>2827</v>
      </c>
      <c r="B585" s="245" t="s">
        <v>2661</v>
      </c>
      <c r="C585" s="245" t="str">
        <f>$Q$25</f>
        <v>Miscellaneous</v>
      </c>
      <c r="D585" s="246" t="str">
        <f>AllData!A894</f>
        <v>116b</v>
      </c>
      <c r="E585" s="245" t="str">
        <f>AllData!B894</f>
        <v>Fork Piece Threaded</v>
      </c>
      <c r="G585" s="245" t="str">
        <f>AllData!C894</f>
        <v>Large</v>
      </c>
      <c r="H585" s="246"/>
      <c r="I585" s="245">
        <f>AllData!E894</f>
        <v>6.3</v>
      </c>
      <c r="J585" s="245">
        <f>AllData!F894</f>
        <v>3.38</v>
      </c>
      <c r="K585" s="245">
        <f>ROUND(AllData!G894,2)</f>
        <v>3.11</v>
      </c>
      <c r="L585" s="245">
        <f>ROUND(AllData!H894,2)</f>
        <v>2.7</v>
      </c>
      <c r="M585" s="245" t="str">
        <f t="shared" ref="M585" si="137">_xlfn.TEXTJOIN(" , ",TRUE,$Q$43,$Q$44,$Q$45)</f>
        <v>Green , Blue , Zinc plate</v>
      </c>
    </row>
    <row r="586" spans="1:13">
      <c r="A586" s="245" t="s">
        <v>2828</v>
      </c>
      <c r="B586" s="245" t="s">
        <v>2661</v>
      </c>
      <c r="C586" s="245" t="str">
        <f>$Q$25</f>
        <v>Miscellaneous</v>
      </c>
      <c r="D586" s="246" t="str">
        <f>AllData!A896</f>
        <v>134a</v>
      </c>
      <c r="E586" s="245" t="str">
        <f>AllData!B896</f>
        <v>Double-throw Crankshaft</v>
      </c>
      <c r="H586" s="246"/>
      <c r="I586" s="245">
        <f>AllData!E896</f>
        <v>15.4</v>
      </c>
      <c r="J586" s="245">
        <f>AllData!F896</f>
        <v>3.45</v>
      </c>
      <c r="K586" s="245">
        <f>ROUND(AllData!G896,2)</f>
        <v>3.17</v>
      </c>
      <c r="L586" s="245">
        <f>ROUND(AllData!H896,2)</f>
        <v>2.76</v>
      </c>
      <c r="M586" s="245" t="str">
        <f t="shared" ref="M586" si="138">$Q$46</f>
        <v>Stainless Steel</v>
      </c>
    </row>
    <row r="587" spans="1:13">
      <c r="A587" s="245" t="s">
        <v>2829</v>
      </c>
      <c r="B587" s="245" t="s">
        <v>2661</v>
      </c>
      <c r="C587" s="245" t="str">
        <f t="shared" ref="C587:C618" si="139">$Q$8</f>
        <v>Flat Plates</v>
      </c>
      <c r="D587" s="246" t="str">
        <f>AllData!A900</f>
        <v>73a</v>
      </c>
      <c r="E587" s="245" t="str">
        <f>AllData!B900</f>
        <v>Flat Plate</v>
      </c>
      <c r="G587" s="245" t="str">
        <f>AllData!C900</f>
        <v>Size - 1" x 1"</v>
      </c>
      <c r="H587" s="246" t="str">
        <f>AllData!D900</f>
        <v>2 X 2 Holes</v>
      </c>
      <c r="I587" s="245">
        <f>AllData!E900</f>
        <v>4.2</v>
      </c>
      <c r="J587" s="245">
        <f>AllData!F900</f>
        <v>0.71</v>
      </c>
      <c r="K587" s="245">
        <f>ROUND(AllData!G900,2)</f>
        <v>0.65</v>
      </c>
      <c r="L587" s="245">
        <f>ROUND(AllData!H900,2)</f>
        <v>0.56999999999999995</v>
      </c>
      <c r="M587" s="245" t="str">
        <f t="shared" ref="M587:M635" si="140">_xlfn.TEXTJOIN(" , ",TRUE,$Q$47,$Q$48,$Q$49)</f>
        <v>Red , UK Yellow , Fr Yellow</v>
      </c>
    </row>
    <row r="588" spans="1:13">
      <c r="A588" s="245" t="s">
        <v>2830</v>
      </c>
      <c r="B588" s="245" t="s">
        <v>2661</v>
      </c>
      <c r="C588" s="245" t="str">
        <f t="shared" si="139"/>
        <v>Flat Plates</v>
      </c>
      <c r="D588" s="246" t="str">
        <f>AllData!A901</f>
        <v>73b</v>
      </c>
      <c r="E588" s="245" t="str">
        <f>AllData!B901</f>
        <v>Flat Plate</v>
      </c>
      <c r="G588" s="245" t="str">
        <f>AllData!C901</f>
        <v>Size - 1" x 1 1/2"</v>
      </c>
      <c r="H588" s="246" t="str">
        <f>AllData!D901</f>
        <v>2 X 3 Holes</v>
      </c>
      <c r="I588" s="245">
        <f>AllData!E901</f>
        <v>6.1</v>
      </c>
      <c r="J588" s="245">
        <f>AllData!F901</f>
        <v>0.94</v>
      </c>
      <c r="K588" s="245">
        <f>ROUND(AllData!G901,2)</f>
        <v>0.86</v>
      </c>
      <c r="L588" s="245">
        <f>ROUND(AllData!H901,2)</f>
        <v>0.75</v>
      </c>
      <c r="M588" s="245" t="str">
        <f t="shared" si="140"/>
        <v>Red , UK Yellow , Fr Yellow</v>
      </c>
    </row>
    <row r="589" spans="1:13">
      <c r="A589" s="245" t="s">
        <v>2831</v>
      </c>
      <c r="B589" s="245" t="s">
        <v>2661</v>
      </c>
      <c r="C589" s="245" t="str">
        <f t="shared" si="139"/>
        <v>Flat Plates</v>
      </c>
      <c r="D589" s="246" t="str">
        <f>AllData!A902</f>
        <v>73c</v>
      </c>
      <c r="E589" s="245" t="str">
        <f>AllData!B902</f>
        <v>Flat Plate</v>
      </c>
      <c r="G589" s="245" t="str">
        <f>AllData!C902</f>
        <v>Size - 1" x 2"</v>
      </c>
      <c r="H589" s="246" t="str">
        <f>AllData!D902</f>
        <v>2 X 4 Holes</v>
      </c>
      <c r="I589" s="245">
        <f>AllData!E902</f>
        <v>8.4</v>
      </c>
      <c r="J589" s="245">
        <f>AllData!F902</f>
        <v>1.01</v>
      </c>
      <c r="K589" s="245">
        <f>ROUND(AllData!G902,2)</f>
        <v>0.93</v>
      </c>
      <c r="L589" s="245">
        <f>ROUND(AllData!H902,2)</f>
        <v>0.81</v>
      </c>
      <c r="M589" s="245" t="str">
        <f t="shared" si="140"/>
        <v>Red , UK Yellow , Fr Yellow</v>
      </c>
    </row>
    <row r="590" spans="1:13">
      <c r="A590" s="245" t="s">
        <v>2832</v>
      </c>
      <c r="B590" s="245" t="s">
        <v>2661</v>
      </c>
      <c r="C590" s="245" t="str">
        <f t="shared" si="139"/>
        <v>Flat Plates</v>
      </c>
      <c r="D590" s="246" t="str">
        <f>AllData!A903</f>
        <v>73d</v>
      </c>
      <c r="E590" s="245" t="str">
        <f>AllData!B903</f>
        <v>Flat Plate</v>
      </c>
      <c r="G590" s="245" t="str">
        <f>AllData!C903</f>
        <v>Size - 1" x 2 1/2"</v>
      </c>
      <c r="H590" s="246" t="str">
        <f>AllData!D903</f>
        <v>2 X 5 Holes</v>
      </c>
      <c r="I590" s="245">
        <f>AllData!E903</f>
        <v>10.3</v>
      </c>
      <c r="J590" s="245">
        <f>AllData!F903</f>
        <v>1.3</v>
      </c>
      <c r="K590" s="245">
        <f>ROUND(AllData!G903,2)</f>
        <v>1.2</v>
      </c>
      <c r="L590" s="245">
        <f>ROUND(AllData!H903,2)</f>
        <v>1.04</v>
      </c>
      <c r="M590" s="245" t="str">
        <f t="shared" si="140"/>
        <v>Red , UK Yellow , Fr Yellow</v>
      </c>
    </row>
    <row r="591" spans="1:13">
      <c r="A591" s="245" t="s">
        <v>2833</v>
      </c>
      <c r="B591" s="245" t="s">
        <v>2661</v>
      </c>
      <c r="C591" s="245" t="str">
        <f t="shared" si="139"/>
        <v>Flat Plates</v>
      </c>
      <c r="D591" s="246" t="str">
        <f>AllData!A904</f>
        <v>73e</v>
      </c>
      <c r="E591" s="245" t="str">
        <f>AllData!B904</f>
        <v>Flat Plate</v>
      </c>
      <c r="G591" s="245" t="str">
        <f>AllData!C904</f>
        <v>Size - 1" x 3"</v>
      </c>
      <c r="H591" s="246" t="str">
        <f>AllData!D904</f>
        <v>2 X 6 Holes</v>
      </c>
      <c r="I591" s="245">
        <f>AllData!E904</f>
        <v>12.8</v>
      </c>
      <c r="J591" s="245">
        <f>AllData!F904</f>
        <v>1.32</v>
      </c>
      <c r="K591" s="245">
        <f>ROUND(AllData!G904,2)</f>
        <v>1.21</v>
      </c>
      <c r="L591" s="245">
        <f>ROUND(AllData!H904,2)</f>
        <v>1.06</v>
      </c>
      <c r="M591" s="245" t="str">
        <f t="shared" si="140"/>
        <v>Red , UK Yellow , Fr Yellow</v>
      </c>
    </row>
    <row r="592" spans="1:13">
      <c r="A592" s="245" t="s">
        <v>2834</v>
      </c>
      <c r="B592" s="245" t="s">
        <v>2661</v>
      </c>
      <c r="C592" s="245" t="str">
        <f t="shared" si="139"/>
        <v>Flat Plates</v>
      </c>
      <c r="D592" s="246" t="str">
        <f>AllData!A905</f>
        <v>73f</v>
      </c>
      <c r="E592" s="245" t="str">
        <f>AllData!B905</f>
        <v>Flat Plate</v>
      </c>
      <c r="G592" s="245" t="str">
        <f>AllData!C905</f>
        <v>Size - 1" x 3 1/2"</v>
      </c>
      <c r="H592" s="246" t="str">
        <f>AllData!D905</f>
        <v>2 x 7 Holes</v>
      </c>
      <c r="I592" s="245">
        <f>AllData!E905</f>
        <v>14.5</v>
      </c>
      <c r="J592" s="245">
        <f>AllData!F905</f>
        <v>1.66</v>
      </c>
      <c r="K592" s="245">
        <f>ROUND(AllData!G905,2)</f>
        <v>1.53</v>
      </c>
      <c r="L592" s="245">
        <f>ROUND(AllData!H905,2)</f>
        <v>1.33</v>
      </c>
      <c r="M592" s="245" t="str">
        <f t="shared" si="140"/>
        <v>Red , UK Yellow , Fr Yellow</v>
      </c>
    </row>
    <row r="593" spans="1:13">
      <c r="A593" s="245" t="s">
        <v>2835</v>
      </c>
      <c r="B593" s="245" t="s">
        <v>2661</v>
      </c>
      <c r="C593" s="245" t="str">
        <f t="shared" si="139"/>
        <v>Flat Plates</v>
      </c>
      <c r="D593" s="246" t="str">
        <f>AllData!A906</f>
        <v>73g</v>
      </c>
      <c r="E593" s="245" t="str">
        <f>AllData!B906</f>
        <v>Flat Plate</v>
      </c>
      <c r="G593" s="245" t="str">
        <f>AllData!C906</f>
        <v>Size - 1" x 4"</v>
      </c>
      <c r="H593" s="246" t="str">
        <f>AllData!D906</f>
        <v>2 X 8 Holes</v>
      </c>
      <c r="I593" s="245">
        <f>AllData!E906</f>
        <v>15.9</v>
      </c>
      <c r="J593" s="245">
        <f>AllData!F906</f>
        <v>1.7</v>
      </c>
      <c r="K593" s="245">
        <f>ROUND(AllData!G906,2)</f>
        <v>1.56</v>
      </c>
      <c r="L593" s="245">
        <f>ROUND(AllData!H906,2)</f>
        <v>1.36</v>
      </c>
      <c r="M593" s="245" t="str">
        <f t="shared" si="140"/>
        <v>Red , UK Yellow , Fr Yellow</v>
      </c>
    </row>
    <row r="594" spans="1:13">
      <c r="A594" s="245" t="s">
        <v>2836</v>
      </c>
      <c r="B594" s="245" t="s">
        <v>2661</v>
      </c>
      <c r="C594" s="245" t="str">
        <f t="shared" si="139"/>
        <v>Flat Plates</v>
      </c>
      <c r="D594" s="246" t="str">
        <f>AllData!A907</f>
        <v>73h</v>
      </c>
      <c r="E594" s="245" t="str">
        <f>AllData!B907</f>
        <v>Flat Plate</v>
      </c>
      <c r="G594" s="245" t="str">
        <f>AllData!C907</f>
        <v>Size - 1" x 4 1/2"</v>
      </c>
      <c r="H594" s="246" t="str">
        <f>AllData!D907</f>
        <v>2 x 9 Holes</v>
      </c>
      <c r="I594" s="245">
        <f>AllData!E907</f>
        <v>16.8</v>
      </c>
      <c r="J594" s="245">
        <f>AllData!F907</f>
        <v>2.0299999999999998</v>
      </c>
      <c r="K594" s="245">
        <f>ROUND(AllData!G907,2)</f>
        <v>1.87</v>
      </c>
      <c r="L594" s="245">
        <f>ROUND(AllData!H907,2)</f>
        <v>1.62</v>
      </c>
      <c r="M594" s="245" t="str">
        <f t="shared" si="140"/>
        <v>Red , UK Yellow , Fr Yellow</v>
      </c>
    </row>
    <row r="595" spans="1:13">
      <c r="A595" s="245" t="s">
        <v>2837</v>
      </c>
      <c r="B595" s="245" t="s">
        <v>2661</v>
      </c>
      <c r="C595" s="245" t="str">
        <f t="shared" si="139"/>
        <v>Flat Plates</v>
      </c>
      <c r="D595" s="246" t="str">
        <f>AllData!A908</f>
        <v>73k</v>
      </c>
      <c r="E595" s="245" t="str">
        <f>AllData!B908</f>
        <v>Flat Plate</v>
      </c>
      <c r="G595" s="245" t="str">
        <f>AllData!C908</f>
        <v>Size - 1" x 5 1/2"</v>
      </c>
      <c r="H595" s="246" t="str">
        <f>AllData!D908</f>
        <v>2 x 11 Holes</v>
      </c>
      <c r="I595" s="245">
        <f>AllData!E908</f>
        <v>20.9</v>
      </c>
      <c r="J595" s="245">
        <f>AllData!F908</f>
        <v>2.41</v>
      </c>
      <c r="K595" s="245">
        <f>ROUND(AllData!G908,2)</f>
        <v>2.2200000000000002</v>
      </c>
      <c r="L595" s="245">
        <f>ROUND(AllData!H908,2)</f>
        <v>1.93</v>
      </c>
      <c r="M595" s="245" t="str">
        <f t="shared" si="140"/>
        <v>Red , UK Yellow , Fr Yellow</v>
      </c>
    </row>
    <row r="596" spans="1:13">
      <c r="A596" s="245" t="s">
        <v>2838</v>
      </c>
      <c r="B596" s="245" t="s">
        <v>2661</v>
      </c>
      <c r="C596" s="245" t="str">
        <f t="shared" si="139"/>
        <v>Flat Plates</v>
      </c>
      <c r="D596" s="246" t="str">
        <f>AllData!A909</f>
        <v>73l</v>
      </c>
      <c r="E596" s="245" t="str">
        <f>AllData!B909</f>
        <v>Flat Plate</v>
      </c>
      <c r="G596" s="245" t="str">
        <f>AllData!C909</f>
        <v>Size - 1" x 6 1/2"</v>
      </c>
      <c r="H596" s="246" t="str">
        <f>AllData!D909</f>
        <v>2 x 13 Holes</v>
      </c>
      <c r="I596" s="245">
        <f>AllData!E909</f>
        <v>27.3</v>
      </c>
      <c r="J596" s="245">
        <f>AllData!F909</f>
        <v>2.82</v>
      </c>
      <c r="K596" s="245">
        <f>ROUND(AllData!G909,2)</f>
        <v>2.59</v>
      </c>
      <c r="L596" s="245">
        <f>ROUND(AllData!H909,2)</f>
        <v>2.2599999999999998</v>
      </c>
      <c r="M596" s="245" t="str">
        <f t="shared" si="140"/>
        <v>Red , UK Yellow , Fr Yellow</v>
      </c>
    </row>
    <row r="597" spans="1:13">
      <c r="A597" s="245" t="s">
        <v>2839</v>
      </c>
      <c r="B597" s="245" t="s">
        <v>2661</v>
      </c>
      <c r="C597" s="245" t="str">
        <f t="shared" si="139"/>
        <v>Flat Plates</v>
      </c>
      <c r="D597" s="246" t="str">
        <f>AllData!A910</f>
        <v>73m</v>
      </c>
      <c r="E597" s="245" t="str">
        <f>AllData!B910</f>
        <v>Flat Plate</v>
      </c>
      <c r="G597" s="245" t="str">
        <f>AllData!C910</f>
        <v>Size - 1" x 7 1/2"</v>
      </c>
      <c r="H597" s="246" t="str">
        <f>AllData!D910</f>
        <v>2 x 15 Holes</v>
      </c>
      <c r="I597" s="245">
        <f>AllData!E910</f>
        <v>32.200000000000003</v>
      </c>
      <c r="J597" s="245">
        <f>AllData!F910</f>
        <v>3.24</v>
      </c>
      <c r="K597" s="245">
        <f>ROUND(AllData!G910,2)</f>
        <v>2.98</v>
      </c>
      <c r="L597" s="245">
        <f>ROUND(AllData!H910,2)</f>
        <v>2.59</v>
      </c>
      <c r="M597" s="245" t="str">
        <f t="shared" si="140"/>
        <v>Red , UK Yellow , Fr Yellow</v>
      </c>
    </row>
    <row r="598" spans="1:13">
      <c r="A598" s="245" t="s">
        <v>2840</v>
      </c>
      <c r="B598" s="245" t="s">
        <v>2661</v>
      </c>
      <c r="C598" s="245" t="str">
        <f t="shared" si="139"/>
        <v>Flat Plates</v>
      </c>
      <c r="D598" s="246" t="str">
        <f>AllData!A911</f>
        <v>73n</v>
      </c>
      <c r="E598" s="245" t="str">
        <f>AllData!B911</f>
        <v>Flat Plate</v>
      </c>
      <c r="G598" s="245" t="str">
        <f>AllData!C911</f>
        <v>Size - 1" x 9 1/2"</v>
      </c>
      <c r="H598" s="246" t="str">
        <f>AllData!D911</f>
        <v>2x19 Holes</v>
      </c>
      <c r="I598" s="245">
        <f>AllData!E911</f>
        <v>40</v>
      </c>
      <c r="J598" s="245">
        <f>AllData!F911</f>
        <v>4.0599999999999996</v>
      </c>
      <c r="K598" s="245">
        <f>ROUND(AllData!G911,2)</f>
        <v>3.74</v>
      </c>
      <c r="L598" s="245">
        <f>ROUND(AllData!H911,2)</f>
        <v>3.25</v>
      </c>
      <c r="M598" s="245" t="str">
        <f t="shared" si="140"/>
        <v>Red , UK Yellow , Fr Yellow</v>
      </c>
    </row>
    <row r="599" spans="1:13">
      <c r="A599" s="245" t="s">
        <v>2841</v>
      </c>
      <c r="B599" s="245" t="s">
        <v>2661</v>
      </c>
      <c r="C599" s="245" t="str">
        <f t="shared" si="139"/>
        <v>Flat Plates</v>
      </c>
      <c r="D599" s="246" t="str">
        <f>AllData!A912</f>
        <v>73p</v>
      </c>
      <c r="E599" s="245" t="str">
        <f>AllData!B912</f>
        <v>Flat Plate</v>
      </c>
      <c r="G599" s="245" t="str">
        <f>AllData!C912</f>
        <v>Size - 1" x 12 1/2"</v>
      </c>
      <c r="H599" s="246" t="str">
        <f>AllData!D912</f>
        <v>2x25 Holes</v>
      </c>
      <c r="I599" s="245">
        <f>AllData!E912</f>
        <v>52.5</v>
      </c>
      <c r="J599" s="245">
        <f>AllData!F912</f>
        <v>5.29</v>
      </c>
      <c r="K599" s="245">
        <f>ROUND(AllData!G912,2)</f>
        <v>4.87</v>
      </c>
      <c r="L599" s="245">
        <f>ROUND(AllData!H912,2)</f>
        <v>4.2300000000000004</v>
      </c>
      <c r="M599" s="245" t="str">
        <f t="shared" si="140"/>
        <v>Red , UK Yellow , Fr Yellow</v>
      </c>
    </row>
    <row r="600" spans="1:13">
      <c r="A600" s="245" t="s">
        <v>2842</v>
      </c>
      <c r="B600" s="245" t="s">
        <v>2661</v>
      </c>
      <c r="C600" s="245" t="str">
        <f t="shared" si="139"/>
        <v>Flat Plates</v>
      </c>
      <c r="D600" s="246" t="str">
        <f>AllData!A913</f>
        <v>74a</v>
      </c>
      <c r="E600" s="245" t="str">
        <f>AllData!B913</f>
        <v>Flat Plate</v>
      </c>
      <c r="G600" s="245" t="str">
        <f>AllData!C913</f>
        <v>Size - 1 1/2" x 2"</v>
      </c>
      <c r="H600" s="246" t="str">
        <f>AllData!D913</f>
        <v>3 x 4 Holes</v>
      </c>
      <c r="I600" s="245">
        <f>AllData!E913</f>
        <v>11.95</v>
      </c>
      <c r="J600" s="245">
        <f>AllData!F913</f>
        <v>1.75</v>
      </c>
      <c r="K600" s="245">
        <f>ROUND(AllData!G913,2)</f>
        <v>1.61</v>
      </c>
      <c r="L600" s="245">
        <f>ROUND(AllData!H913,2)</f>
        <v>1.4</v>
      </c>
      <c r="M600" s="245" t="str">
        <f t="shared" si="140"/>
        <v>Red , UK Yellow , Fr Yellow</v>
      </c>
    </row>
    <row r="601" spans="1:13">
      <c r="A601" s="245" t="s">
        <v>2843</v>
      </c>
      <c r="B601" s="245" t="s">
        <v>2661</v>
      </c>
      <c r="C601" s="245" t="str">
        <f t="shared" si="139"/>
        <v>Flat Plates</v>
      </c>
      <c r="D601" s="246" t="str">
        <f>AllData!A914</f>
        <v>74b</v>
      </c>
      <c r="E601" s="245" t="str">
        <f>AllData!B914</f>
        <v>Flat Plate</v>
      </c>
      <c r="G601" s="245" t="str">
        <f>AllData!C914</f>
        <v>Size - 1 1/2" x 2 1/2"</v>
      </c>
      <c r="H601" s="246" t="str">
        <f>AllData!D914</f>
        <v>3 x 5 Holes</v>
      </c>
      <c r="I601" s="245">
        <f>AllData!E914</f>
        <v>15</v>
      </c>
      <c r="J601" s="245">
        <f>AllData!F914</f>
        <v>2.0699999999999998</v>
      </c>
      <c r="K601" s="245">
        <f>ROUND(AllData!G914,2)</f>
        <v>1.9</v>
      </c>
      <c r="L601" s="245">
        <f>ROUND(AllData!H914,2)</f>
        <v>1.66</v>
      </c>
      <c r="M601" s="245" t="str">
        <f t="shared" si="140"/>
        <v>Red , UK Yellow , Fr Yellow</v>
      </c>
    </row>
    <row r="602" spans="1:13">
      <c r="A602" s="245" t="s">
        <v>2844</v>
      </c>
      <c r="B602" s="245" t="s">
        <v>2661</v>
      </c>
      <c r="C602" s="245" t="str">
        <f t="shared" si="139"/>
        <v>Flat Plates</v>
      </c>
      <c r="D602" s="246" t="str">
        <f>AllData!A915</f>
        <v>74c</v>
      </c>
      <c r="E602" s="245" t="str">
        <f>AllData!B915</f>
        <v>Flat Plate</v>
      </c>
      <c r="G602" s="245" t="str">
        <f>AllData!C915</f>
        <v>Size - 1 1/2" x 3 1/2"</v>
      </c>
      <c r="H602" s="246" t="str">
        <f>AllData!D915</f>
        <v>3 x 7 Holes</v>
      </c>
      <c r="I602" s="245">
        <f>AllData!E915</f>
        <v>21.9</v>
      </c>
      <c r="J602" s="245">
        <f>AllData!F915</f>
        <v>2.58</v>
      </c>
      <c r="K602" s="245">
        <f>ROUND(AllData!G915,2)</f>
        <v>2.37</v>
      </c>
      <c r="L602" s="245">
        <f>ROUND(AllData!H915,2)</f>
        <v>2.06</v>
      </c>
      <c r="M602" s="245" t="str">
        <f t="shared" si="140"/>
        <v>Red , UK Yellow , Fr Yellow</v>
      </c>
    </row>
    <row r="603" spans="1:13">
      <c r="A603" s="245" t="s">
        <v>2845</v>
      </c>
      <c r="B603" s="245" t="s">
        <v>2661</v>
      </c>
      <c r="C603" s="245" t="str">
        <f t="shared" si="139"/>
        <v>Flat Plates</v>
      </c>
      <c r="D603" s="246" t="str">
        <f>AllData!A916</f>
        <v>74d</v>
      </c>
      <c r="E603" s="245" t="str">
        <f>AllData!B916</f>
        <v>Flat Plate</v>
      </c>
      <c r="G603" s="245" t="str">
        <f>AllData!C916</f>
        <v>Size - 1 1/2" x 4 1/2"</v>
      </c>
      <c r="H603" s="246" t="str">
        <f>AllData!D916</f>
        <v>3 x 9 Holes</v>
      </c>
      <c r="I603" s="245">
        <f>AllData!E916</f>
        <v>28.5</v>
      </c>
      <c r="J603" s="245">
        <f>AllData!F916</f>
        <v>2.91</v>
      </c>
      <c r="K603" s="245">
        <f>ROUND(AllData!G916,2)</f>
        <v>2.68</v>
      </c>
      <c r="L603" s="245">
        <f>ROUND(AllData!H916,2)</f>
        <v>2.33</v>
      </c>
      <c r="M603" s="245" t="str">
        <f t="shared" si="140"/>
        <v>Red , UK Yellow , Fr Yellow</v>
      </c>
    </row>
    <row r="604" spans="1:13">
      <c r="A604" s="245" t="s">
        <v>2846</v>
      </c>
      <c r="B604" s="245" t="s">
        <v>2661</v>
      </c>
      <c r="C604" s="245" t="str">
        <f t="shared" si="139"/>
        <v>Flat Plates</v>
      </c>
      <c r="D604" s="246" t="str">
        <f>AllData!A917</f>
        <v>74e</v>
      </c>
      <c r="E604" s="245" t="str">
        <f>AllData!B917</f>
        <v>Flat Plate</v>
      </c>
      <c r="G604" s="245" t="str">
        <f>AllData!C917</f>
        <v>Size - 1 1/2" x 5 1/2"</v>
      </c>
      <c r="H604" s="246" t="str">
        <f>AllData!D917</f>
        <v>3 x 11 Holes</v>
      </c>
      <c r="I604" s="245">
        <f>AllData!E917</f>
        <v>34.700000000000003</v>
      </c>
      <c r="J604" s="245">
        <f>AllData!F917</f>
        <v>3.61</v>
      </c>
      <c r="K604" s="245">
        <f>ROUND(AllData!G917,2)</f>
        <v>3.32</v>
      </c>
      <c r="L604" s="245">
        <f>ROUND(AllData!H917,2)</f>
        <v>2.89</v>
      </c>
      <c r="M604" s="245" t="str">
        <f t="shared" si="140"/>
        <v>Red , UK Yellow , Fr Yellow</v>
      </c>
    </row>
    <row r="605" spans="1:13">
      <c r="A605" s="245" t="s">
        <v>2847</v>
      </c>
      <c r="B605" s="245" t="s">
        <v>2661</v>
      </c>
      <c r="C605" s="245" t="str">
        <f t="shared" si="139"/>
        <v>Flat Plates</v>
      </c>
      <c r="D605" s="246" t="str">
        <f>AllData!A918</f>
        <v>74f</v>
      </c>
      <c r="E605" s="245" t="str">
        <f>AllData!B918</f>
        <v>Flat Plate</v>
      </c>
      <c r="G605" s="245" t="str">
        <f>AllData!C918</f>
        <v>Size - 1 1/2" x 6 1/2"</v>
      </c>
      <c r="H605" s="246" t="str">
        <f>AllData!D918</f>
        <v>3 x 13 Holes</v>
      </c>
      <c r="I605" s="245">
        <f>AllData!E918</f>
        <v>40.799999999999997</v>
      </c>
      <c r="J605" s="245">
        <f>AllData!F918</f>
        <v>4.09</v>
      </c>
      <c r="K605" s="245">
        <f>ROUND(AllData!G918,2)</f>
        <v>3.76</v>
      </c>
      <c r="L605" s="245">
        <f>ROUND(AllData!H918,2)</f>
        <v>3.27</v>
      </c>
      <c r="M605" s="245" t="str">
        <f t="shared" si="140"/>
        <v>Red , UK Yellow , Fr Yellow</v>
      </c>
    </row>
    <row r="606" spans="1:13">
      <c r="A606" s="245" t="s">
        <v>2848</v>
      </c>
      <c r="B606" s="245" t="s">
        <v>2661</v>
      </c>
      <c r="C606" s="245" t="str">
        <f t="shared" si="139"/>
        <v>Flat Plates</v>
      </c>
      <c r="D606" s="246" t="str">
        <f>AllData!A919</f>
        <v>74g</v>
      </c>
      <c r="E606" s="245" t="str">
        <f>AllData!B919</f>
        <v>Flat Plate</v>
      </c>
      <c r="G606" s="245" t="str">
        <f>AllData!C919</f>
        <v>Size - 1 1/2" x 7 1/2"</v>
      </c>
      <c r="H606" s="246" t="str">
        <f>AllData!D919</f>
        <v>3 x 15 Holes</v>
      </c>
      <c r="I606" s="245">
        <f>AllData!E919</f>
        <v>46.1</v>
      </c>
      <c r="J606" s="245">
        <f>AllData!F919</f>
        <v>4.84</v>
      </c>
      <c r="K606" s="245">
        <f>ROUND(AllData!G919,2)</f>
        <v>4.45</v>
      </c>
      <c r="L606" s="245">
        <f>ROUND(AllData!H919,2)</f>
        <v>3.87</v>
      </c>
      <c r="M606" s="245" t="str">
        <f t="shared" si="140"/>
        <v>Red , UK Yellow , Fr Yellow</v>
      </c>
    </row>
    <row r="607" spans="1:13">
      <c r="A607" s="245" t="s">
        <v>2849</v>
      </c>
      <c r="B607" s="245" t="s">
        <v>2661</v>
      </c>
      <c r="C607" s="245" t="str">
        <f t="shared" si="139"/>
        <v>Flat Plates</v>
      </c>
      <c r="D607" s="246" t="str">
        <f>AllData!A920</f>
        <v>74h</v>
      </c>
      <c r="E607" s="245" t="str">
        <f>AllData!B920</f>
        <v>Flat Plate</v>
      </c>
      <c r="G607" s="245" t="str">
        <f>AllData!C920</f>
        <v>Size - 1 1/2" x 8 1/2"</v>
      </c>
      <c r="H607" s="246" t="str">
        <f>AllData!D920</f>
        <v>3 x 17 Holes</v>
      </c>
      <c r="I607" s="245">
        <f>AllData!E920</f>
        <v>52.95</v>
      </c>
      <c r="J607" s="245">
        <f>AllData!F920</f>
        <v>5.3</v>
      </c>
      <c r="K607" s="245">
        <f>ROUND(AllData!G920,2)</f>
        <v>4.88</v>
      </c>
      <c r="L607" s="245">
        <f>ROUND(AllData!H920,2)</f>
        <v>4.24</v>
      </c>
      <c r="M607" s="245" t="str">
        <f t="shared" si="140"/>
        <v>Red , UK Yellow , Fr Yellow</v>
      </c>
    </row>
    <row r="608" spans="1:13">
      <c r="A608" s="245" t="s">
        <v>2850</v>
      </c>
      <c r="B608" s="245" t="s">
        <v>2661</v>
      </c>
      <c r="C608" s="245" t="str">
        <f t="shared" si="139"/>
        <v>Flat Plates</v>
      </c>
      <c r="D608" s="246" t="str">
        <f>AllData!A921</f>
        <v>74k</v>
      </c>
      <c r="E608" s="245" t="str">
        <f>AllData!B921</f>
        <v>Flat Plate</v>
      </c>
      <c r="G608" s="245" t="str">
        <f>AllData!C921</f>
        <v>Size - 1 1/2" x 9 1/2"</v>
      </c>
      <c r="H608" s="246" t="str">
        <f>AllData!D921</f>
        <v>3 x 19 Holes</v>
      </c>
      <c r="I608" s="245">
        <f>AllData!E921</f>
        <v>59.8</v>
      </c>
      <c r="J608" s="245">
        <f>AllData!F921</f>
        <v>6.08</v>
      </c>
      <c r="K608" s="245">
        <f>ROUND(AllData!G921,2)</f>
        <v>5.59</v>
      </c>
      <c r="L608" s="245">
        <f>ROUND(AllData!H921,2)</f>
        <v>4.8600000000000003</v>
      </c>
      <c r="M608" s="245" t="str">
        <f t="shared" si="140"/>
        <v>Red , UK Yellow , Fr Yellow</v>
      </c>
    </row>
    <row r="609" spans="1:13">
      <c r="A609" s="245" t="s">
        <v>2851</v>
      </c>
      <c r="B609" s="245" t="s">
        <v>2661</v>
      </c>
      <c r="C609" s="245" t="str">
        <f t="shared" si="139"/>
        <v>Flat Plates</v>
      </c>
      <c r="D609" s="246" t="str">
        <f>AllData!A922</f>
        <v>74l</v>
      </c>
      <c r="E609" s="245" t="str">
        <f>AllData!B922</f>
        <v>Flat Plate</v>
      </c>
      <c r="G609" s="245" t="str">
        <f>AllData!C922</f>
        <v>Size - 1 1/2" x 10 1/2"</v>
      </c>
      <c r="H609" s="246" t="str">
        <f>AllData!D922</f>
        <v>3 x 21 Holes</v>
      </c>
      <c r="I609" s="245">
        <f>AllData!E922</f>
        <v>65.7</v>
      </c>
      <c r="J609" s="245">
        <f>AllData!F922</f>
        <v>6.54</v>
      </c>
      <c r="K609" s="245">
        <f>ROUND(AllData!G922,2)</f>
        <v>6.02</v>
      </c>
      <c r="L609" s="245">
        <f>ROUND(AllData!H922,2)</f>
        <v>5.23</v>
      </c>
      <c r="M609" s="245" t="str">
        <f t="shared" si="140"/>
        <v>Red , UK Yellow , Fr Yellow</v>
      </c>
    </row>
    <row r="610" spans="1:13">
      <c r="A610" s="245" t="s">
        <v>2852</v>
      </c>
      <c r="B610" s="245" t="s">
        <v>2661</v>
      </c>
      <c r="C610" s="245" t="str">
        <f t="shared" si="139"/>
        <v>Flat Plates</v>
      </c>
      <c r="D610" s="246" t="str">
        <f>AllData!A923</f>
        <v>74m</v>
      </c>
      <c r="E610" s="245" t="str">
        <f>AllData!B923</f>
        <v>Flat Plate</v>
      </c>
      <c r="G610" s="245" t="str">
        <f>AllData!C923</f>
        <v>Size - 1 1/2" x 11 1/2"</v>
      </c>
      <c r="H610" s="246" t="str">
        <f>AllData!D923</f>
        <v>3 x 23 Holes</v>
      </c>
      <c r="I610" s="245">
        <f>AllData!E923</f>
        <v>71.5</v>
      </c>
      <c r="J610" s="245">
        <f>AllData!F923</f>
        <v>7.29</v>
      </c>
      <c r="K610" s="245">
        <f>ROUND(AllData!G923,2)</f>
        <v>6.71</v>
      </c>
      <c r="L610" s="245">
        <f>ROUND(AllData!H923,2)</f>
        <v>5.83</v>
      </c>
      <c r="M610" s="245" t="str">
        <f t="shared" si="140"/>
        <v>Red , UK Yellow , Fr Yellow</v>
      </c>
    </row>
    <row r="611" spans="1:13">
      <c r="A611" s="245" t="s">
        <v>2853</v>
      </c>
      <c r="B611" s="245" t="s">
        <v>2661</v>
      </c>
      <c r="C611" s="245" t="str">
        <f t="shared" si="139"/>
        <v>Flat Plates</v>
      </c>
      <c r="D611" s="246" t="str">
        <f>AllData!A924</f>
        <v>74n</v>
      </c>
      <c r="E611" s="245" t="str">
        <f>AllData!B924</f>
        <v>Flat Plate</v>
      </c>
      <c r="G611" s="245" t="str">
        <f>AllData!C924</f>
        <v>Size - 1 1/2" x 12 1/2"</v>
      </c>
      <c r="H611" s="246" t="str">
        <f>AllData!D924</f>
        <v>3 x 25 Holes</v>
      </c>
      <c r="I611" s="245">
        <f>AllData!E924</f>
        <v>77.5</v>
      </c>
      <c r="J611" s="245">
        <f>AllData!F924</f>
        <v>7.77</v>
      </c>
      <c r="K611" s="245">
        <f>ROUND(AllData!G924,2)</f>
        <v>7.15</v>
      </c>
      <c r="L611" s="245">
        <f>ROUND(AllData!H924,2)</f>
        <v>6.22</v>
      </c>
      <c r="M611" s="245" t="str">
        <f t="shared" si="140"/>
        <v>Red , UK Yellow , Fr Yellow</v>
      </c>
    </row>
    <row r="612" spans="1:13">
      <c r="A612" s="245" t="s">
        <v>2854</v>
      </c>
      <c r="B612" s="245" t="s">
        <v>2661</v>
      </c>
      <c r="C612" s="245" t="str">
        <f t="shared" si="139"/>
        <v>Flat Plates</v>
      </c>
      <c r="D612" s="246" t="str">
        <f>AllData!A925</f>
        <v>72a</v>
      </c>
      <c r="E612" s="245" t="str">
        <f>AllData!B925</f>
        <v>Flat Plate</v>
      </c>
      <c r="G612" s="245" t="str">
        <f>AllData!C925</f>
        <v>Size - 2" x 2"</v>
      </c>
      <c r="H612" s="246" t="str">
        <f>AllData!D925</f>
        <v>4 x 4 Holes</v>
      </c>
      <c r="I612" s="245">
        <f>AllData!E925</f>
        <v>16.8</v>
      </c>
      <c r="J612" s="245">
        <f>AllData!F925</f>
        <v>2.0299999999999998</v>
      </c>
      <c r="K612" s="245">
        <f>ROUND(AllData!G925,2)</f>
        <v>1.87</v>
      </c>
      <c r="L612" s="245">
        <f>ROUND(AllData!H925,2)</f>
        <v>1.62</v>
      </c>
      <c r="M612" s="245" t="str">
        <f t="shared" si="140"/>
        <v>Red , UK Yellow , Fr Yellow</v>
      </c>
    </row>
    <row r="613" spans="1:13">
      <c r="A613" s="245" t="s">
        <v>2855</v>
      </c>
      <c r="B613" s="245" t="s">
        <v>2661</v>
      </c>
      <c r="C613" s="245" t="str">
        <f t="shared" si="139"/>
        <v>Flat Plates</v>
      </c>
      <c r="D613" s="246" t="str">
        <f>AllData!A926</f>
        <v>72b</v>
      </c>
      <c r="E613" s="245" t="str">
        <f>AllData!B926</f>
        <v>Flat Plate</v>
      </c>
      <c r="G613" s="245" t="str">
        <f>AllData!C926</f>
        <v>Size - 2" x 2 1/2"</v>
      </c>
      <c r="H613" s="246" t="str">
        <f>AllData!D926</f>
        <v>4 x 5 Holes</v>
      </c>
      <c r="I613" s="245">
        <f>AllData!E926</f>
        <v>19.3</v>
      </c>
      <c r="J613" s="245">
        <f>AllData!F926</f>
        <v>2.57</v>
      </c>
      <c r="K613" s="245">
        <f>ROUND(AllData!G926,2)</f>
        <v>2.36</v>
      </c>
      <c r="L613" s="245">
        <f>ROUND(AllData!H926,2)</f>
        <v>2.06</v>
      </c>
      <c r="M613" s="245" t="str">
        <f t="shared" si="140"/>
        <v>Red , UK Yellow , Fr Yellow</v>
      </c>
    </row>
    <row r="614" spans="1:13">
      <c r="A614" s="245" t="s">
        <v>2856</v>
      </c>
      <c r="B614" s="245" t="s">
        <v>2661</v>
      </c>
      <c r="C614" s="245" t="str">
        <f t="shared" si="139"/>
        <v>Flat Plates</v>
      </c>
      <c r="D614" s="246" t="str">
        <f>AllData!A927</f>
        <v>72c</v>
      </c>
      <c r="E614" s="245" t="str">
        <f>AllData!B927</f>
        <v>Flat Plate</v>
      </c>
      <c r="G614" s="245" t="str">
        <f>AllData!C927</f>
        <v>Size - 2" x 3"</v>
      </c>
      <c r="H614" s="246" t="str">
        <f>AllData!D927</f>
        <v>4 x 6 Holes</v>
      </c>
      <c r="I614" s="245">
        <f>AllData!E927</f>
        <v>23.2</v>
      </c>
      <c r="J614" s="245">
        <f>AllData!F927</f>
        <v>2.61</v>
      </c>
      <c r="K614" s="245">
        <f>ROUND(AllData!G927,2)</f>
        <v>2.4</v>
      </c>
      <c r="L614" s="245">
        <f>ROUND(AllData!H927,2)</f>
        <v>2.09</v>
      </c>
      <c r="M614" s="245" t="str">
        <f t="shared" si="140"/>
        <v>Red , UK Yellow , Fr Yellow</v>
      </c>
    </row>
    <row r="615" spans="1:13">
      <c r="A615" s="245" t="s">
        <v>2857</v>
      </c>
      <c r="B615" s="245" t="s">
        <v>2661</v>
      </c>
      <c r="C615" s="245" t="str">
        <f t="shared" si="139"/>
        <v>Flat Plates</v>
      </c>
      <c r="D615" s="246" t="str">
        <f>AllData!A928</f>
        <v>71</v>
      </c>
      <c r="E615" s="245" t="str">
        <f>AllData!B928</f>
        <v>Flat Plate</v>
      </c>
      <c r="G615" s="245" t="str">
        <f>AllData!C928</f>
        <v>Size - 2 1/2" x 3 1/2"</v>
      </c>
      <c r="H615" s="246" t="str">
        <f>AllData!D928</f>
        <v>5 x 7 Holes</v>
      </c>
      <c r="I615" s="245">
        <f>AllData!E928</f>
        <v>36.299999999999997</v>
      </c>
      <c r="J615" s="245">
        <f>AllData!F928</f>
        <v>3.57</v>
      </c>
      <c r="K615" s="245">
        <f>ROUND(AllData!G928,2)</f>
        <v>3.28</v>
      </c>
      <c r="L615" s="245">
        <f>ROUND(AllData!H928,2)</f>
        <v>2.86</v>
      </c>
      <c r="M615" s="245" t="str">
        <f t="shared" si="140"/>
        <v>Red , UK Yellow , Fr Yellow</v>
      </c>
    </row>
    <row r="616" spans="1:13">
      <c r="A616" s="245" t="s">
        <v>2858</v>
      </c>
      <c r="B616" s="245" t="s">
        <v>2661</v>
      </c>
      <c r="C616" s="245" t="str">
        <f t="shared" si="139"/>
        <v>Flat Plates</v>
      </c>
      <c r="D616" s="246" t="str">
        <f>AllData!A929</f>
        <v>75a</v>
      </c>
      <c r="E616" s="245" t="str">
        <f>AllData!B929</f>
        <v>Flat Plate</v>
      </c>
      <c r="G616" s="245" t="str">
        <f>AllData!C929</f>
        <v>Size - 2 1/2'' x 6 1/2''</v>
      </c>
      <c r="H616" s="246" t="str">
        <f>AllData!D929</f>
        <v>5 x 13 Holes</v>
      </c>
      <c r="I616" s="245">
        <f>AllData!E929</f>
        <v>68.7</v>
      </c>
      <c r="J616" s="245">
        <f>AllData!F929</f>
        <v>6.83</v>
      </c>
      <c r="K616" s="245">
        <f>ROUND(AllData!G929,2)</f>
        <v>6.28</v>
      </c>
      <c r="L616" s="245">
        <f>ROUND(AllData!H929,2)</f>
        <v>5.46</v>
      </c>
      <c r="M616" s="245" t="str">
        <f t="shared" si="140"/>
        <v>Red , UK Yellow , Fr Yellow</v>
      </c>
    </row>
    <row r="617" spans="1:13">
      <c r="A617" s="245" t="s">
        <v>2859</v>
      </c>
      <c r="B617" s="245" t="s">
        <v>2661</v>
      </c>
      <c r="C617" s="245" t="str">
        <f t="shared" si="139"/>
        <v>Flat Plates</v>
      </c>
      <c r="D617" s="246" t="str">
        <f>AllData!A930</f>
        <v>75</v>
      </c>
      <c r="E617" s="245" t="str">
        <f>AllData!B930</f>
        <v>Flat Plate</v>
      </c>
      <c r="G617" s="245" t="str">
        <f>AllData!C930</f>
        <v>Size - 2 1/2" x 7 1/2"</v>
      </c>
      <c r="H617" s="246" t="str">
        <f>AllData!D930</f>
        <v>5 x 15 Holes</v>
      </c>
      <c r="I617" s="245">
        <f>AllData!E930</f>
        <v>75.400000000000006</v>
      </c>
      <c r="J617" s="245">
        <f>AllData!F930</f>
        <v>7.75</v>
      </c>
      <c r="K617" s="245">
        <f>ROUND(AllData!G930,2)</f>
        <v>7.13</v>
      </c>
      <c r="L617" s="245">
        <f>ROUND(AllData!H930,2)</f>
        <v>6.2</v>
      </c>
      <c r="M617" s="245" t="str">
        <f t="shared" si="140"/>
        <v>Red , UK Yellow , Fr Yellow</v>
      </c>
    </row>
    <row r="618" spans="1:13">
      <c r="A618" s="245" t="s">
        <v>2860</v>
      </c>
      <c r="B618" s="245" t="s">
        <v>2661</v>
      </c>
      <c r="C618" s="245" t="str">
        <f t="shared" si="139"/>
        <v>Flat Plates</v>
      </c>
      <c r="D618" s="246" t="str">
        <f>AllData!A931</f>
        <v>75b</v>
      </c>
      <c r="E618" s="245" t="str">
        <f>AllData!B931</f>
        <v>Flat Plate</v>
      </c>
      <c r="G618" s="245" t="str">
        <f>AllData!C931</f>
        <v>Size - 2 1/2" x 9 1/2"</v>
      </c>
      <c r="H618" s="246" t="str">
        <f>AllData!D931</f>
        <v>5 x 19 Holes</v>
      </c>
      <c r="I618" s="245">
        <f>AllData!E931</f>
        <v>98.1</v>
      </c>
      <c r="J618" s="245">
        <f>AllData!F931</f>
        <v>9.8000000000000007</v>
      </c>
      <c r="K618" s="245">
        <f>ROUND(AllData!G931,2)</f>
        <v>9.02</v>
      </c>
      <c r="L618" s="245">
        <f>ROUND(AllData!H931,2)</f>
        <v>7.84</v>
      </c>
      <c r="M618" s="245" t="str">
        <f t="shared" si="140"/>
        <v>Red , UK Yellow , Fr Yellow</v>
      </c>
    </row>
    <row r="619" spans="1:13">
      <c r="A619" s="245" t="s">
        <v>2861</v>
      </c>
      <c r="B619" s="245" t="s">
        <v>2661</v>
      </c>
      <c r="C619" s="245" t="str">
        <f t="shared" ref="C619:C639" si="141">$Q$8</f>
        <v>Flat Plates</v>
      </c>
      <c r="D619" s="246" t="str">
        <f>AllData!A932</f>
        <v>75c</v>
      </c>
      <c r="E619" s="245" t="str">
        <f>AllData!B932</f>
        <v>Flat Plate</v>
      </c>
      <c r="G619" s="245" t="str">
        <f>AllData!C932</f>
        <v>Size - 2 1/2" x 12 1/2"</v>
      </c>
      <c r="H619" s="246" t="str">
        <f>AllData!D932</f>
        <v>5 x 25 Holes</v>
      </c>
      <c r="I619" s="245">
        <f>AllData!E932</f>
        <v>131.30000000000001</v>
      </c>
      <c r="J619" s="245">
        <f>AllData!F932</f>
        <v>13.05</v>
      </c>
      <c r="K619" s="245">
        <f>ROUND(AllData!G932,2)</f>
        <v>12.01</v>
      </c>
      <c r="L619" s="245">
        <f>ROUND(AllData!H932,2)</f>
        <v>10.44</v>
      </c>
      <c r="M619" s="245" t="str">
        <f t="shared" si="140"/>
        <v>Red , UK Yellow , Fr Yellow</v>
      </c>
    </row>
    <row r="620" spans="1:13">
      <c r="A620" s="245" t="s">
        <v>2862</v>
      </c>
      <c r="B620" s="245" t="s">
        <v>2661</v>
      </c>
      <c r="C620" s="245" t="str">
        <f t="shared" si="141"/>
        <v>Flat Plates</v>
      </c>
      <c r="D620" s="246" t="str">
        <f>AllData!A933</f>
        <v>52f</v>
      </c>
      <c r="E620" s="245" t="str">
        <f>AllData!B933</f>
        <v>Flat Plate</v>
      </c>
      <c r="G620" s="245" t="str">
        <f>AllData!C933</f>
        <v>Size - 3 1/2" x 3 1/2"</v>
      </c>
      <c r="H620" s="246" t="str">
        <f>AllData!D933</f>
        <v>7 x 7 Holes</v>
      </c>
      <c r="I620" s="245">
        <f>AllData!E933</f>
        <v>47</v>
      </c>
      <c r="J620" s="245">
        <f>AllData!F933</f>
        <v>5.19</v>
      </c>
      <c r="K620" s="245">
        <f>ROUND(AllData!G933,2)</f>
        <v>4.7699999999999996</v>
      </c>
      <c r="L620" s="245">
        <f>ROUND(AllData!H933,2)</f>
        <v>4.1500000000000004</v>
      </c>
      <c r="M620" s="245" t="str">
        <f t="shared" si="140"/>
        <v>Red , UK Yellow , Fr Yellow</v>
      </c>
    </row>
    <row r="621" spans="1:13">
      <c r="A621" s="245" t="s">
        <v>2863</v>
      </c>
      <c r="B621" s="245" t="s">
        <v>2661</v>
      </c>
      <c r="C621" s="245" t="str">
        <f t="shared" si="141"/>
        <v>Flat Plates</v>
      </c>
      <c r="D621" s="246" t="str">
        <f>AllData!A934</f>
        <v>52g</v>
      </c>
      <c r="E621" s="245" t="str">
        <f>AllData!B934</f>
        <v>Flat Plate</v>
      </c>
      <c r="G621" s="245" t="str">
        <f>AllData!C934</f>
        <v>Size - 3 1/2" x 4 1/2"</v>
      </c>
      <c r="H621" s="246" t="str">
        <f>AllData!D934</f>
        <v>7 x 9 Holes</v>
      </c>
      <c r="I621" s="245">
        <f>AllData!E934</f>
        <v>60.3</v>
      </c>
      <c r="J621" s="245">
        <f>AllData!F934</f>
        <v>6.49</v>
      </c>
      <c r="K621" s="245">
        <f>ROUND(AllData!G934,2)</f>
        <v>5.97</v>
      </c>
      <c r="L621" s="245">
        <f>ROUND(AllData!H934,2)</f>
        <v>5.19</v>
      </c>
      <c r="M621" s="245" t="str">
        <f t="shared" si="140"/>
        <v>Red , UK Yellow , Fr Yellow</v>
      </c>
    </row>
    <row r="622" spans="1:13">
      <c r="A622" s="245" t="s">
        <v>2864</v>
      </c>
      <c r="B622" s="245" t="s">
        <v>2661</v>
      </c>
      <c r="C622" s="245" t="str">
        <f t="shared" si="141"/>
        <v>Flat Plates</v>
      </c>
      <c r="D622" s="246" t="str">
        <f>AllData!A935</f>
        <v>52e</v>
      </c>
      <c r="E622" s="245" t="str">
        <f>AllData!B935</f>
        <v>Flat Plate</v>
      </c>
      <c r="G622" s="245" t="str">
        <f>AllData!C935</f>
        <v>Size - 3 1/2'' x 6 1/2''</v>
      </c>
      <c r="H622" s="246" t="str">
        <f>AllData!D935</f>
        <v>7x13 Holes</v>
      </c>
      <c r="I622" s="245">
        <f>AllData!E935</f>
        <v>80.8</v>
      </c>
      <c r="J622" s="245">
        <f>AllData!F935</f>
        <v>9.3800000000000008</v>
      </c>
      <c r="K622" s="245">
        <f>ROUND(AllData!G935,2)</f>
        <v>8.6300000000000008</v>
      </c>
      <c r="L622" s="245">
        <f>ROUND(AllData!H935,2)</f>
        <v>7.5</v>
      </c>
      <c r="M622" s="245" t="str">
        <f t="shared" si="140"/>
        <v>Red , UK Yellow , Fr Yellow</v>
      </c>
    </row>
    <row r="623" spans="1:13">
      <c r="A623" s="245" t="s">
        <v>2865</v>
      </c>
      <c r="B623" s="245" t="s">
        <v>2661</v>
      </c>
      <c r="C623" s="245" t="str">
        <f t="shared" si="141"/>
        <v>Flat Plates</v>
      </c>
      <c r="D623" s="246" t="str">
        <f>AllData!A939</f>
        <v>52b</v>
      </c>
      <c r="E623" s="245" t="str">
        <f>AllData!B939</f>
        <v>Flat Plate</v>
      </c>
      <c r="G623" s="245" t="str">
        <f>AllData!C939</f>
        <v>Size - 3 1/2" x 7 1/2"</v>
      </c>
      <c r="H623" s="246" t="str">
        <f>AllData!D939</f>
        <v>7 x 15 Holes</v>
      </c>
      <c r="I623" s="245">
        <f>AllData!E939</f>
        <v>108.4</v>
      </c>
      <c r="J623" s="245">
        <f>AllData!F939</f>
        <v>10.97</v>
      </c>
      <c r="K623" s="245">
        <f>ROUND(AllData!G939,2)</f>
        <v>10.09</v>
      </c>
      <c r="L623" s="245">
        <f>ROUND(AllData!H939,2)</f>
        <v>8.7799999999999994</v>
      </c>
      <c r="M623" s="245" t="str">
        <f t="shared" si="140"/>
        <v>Red , UK Yellow , Fr Yellow</v>
      </c>
    </row>
    <row r="624" spans="1:13">
      <c r="A624" s="245" t="s">
        <v>2866</v>
      </c>
      <c r="B624" s="245" t="s">
        <v>2661</v>
      </c>
      <c r="C624" s="245" t="str">
        <f t="shared" si="141"/>
        <v>Flat Plates</v>
      </c>
      <c r="D624" s="246" t="str">
        <f>AllData!A940</f>
        <v>52c</v>
      </c>
      <c r="E624" s="245" t="str">
        <f>AllData!B940</f>
        <v>Flat Plate</v>
      </c>
      <c r="G624" s="245" t="str">
        <f>AllData!C940</f>
        <v>Size - 3 1/2" x 9 1/2"</v>
      </c>
      <c r="H624" s="246" t="str">
        <f>AllData!D940</f>
        <v>7 x 19 Holes</v>
      </c>
      <c r="I624" s="245">
        <f>AllData!E940</f>
        <v>142.1</v>
      </c>
      <c r="J624" s="245">
        <f>AllData!F940</f>
        <v>13.87</v>
      </c>
      <c r="K624" s="245">
        <f>ROUND(AllData!G940,2)</f>
        <v>12.76</v>
      </c>
      <c r="L624" s="245">
        <f>ROUND(AllData!H940,2)</f>
        <v>11.1</v>
      </c>
      <c r="M624" s="245" t="str">
        <f t="shared" si="140"/>
        <v>Red , UK Yellow , Fr Yellow</v>
      </c>
    </row>
    <row r="625" spans="1:13">
      <c r="A625" s="245" t="s">
        <v>2867</v>
      </c>
      <c r="B625" s="245" t="s">
        <v>2661</v>
      </c>
      <c r="C625" s="245" t="str">
        <f t="shared" si="141"/>
        <v>Flat Plates</v>
      </c>
      <c r="D625" s="246" t="str">
        <f>AllData!A941</f>
        <v>52d</v>
      </c>
      <c r="E625" s="245" t="str">
        <f>AllData!B941</f>
        <v>Flat Plate</v>
      </c>
      <c r="G625" s="245" t="str">
        <f>AllData!C941</f>
        <v>Size - 3 1/2" x 12 1/2"</v>
      </c>
      <c r="H625" s="246" t="str">
        <f>AllData!D941</f>
        <v>7 X 25 Holes</v>
      </c>
      <c r="I625" s="245">
        <f>AllData!E941</f>
        <v>182.5</v>
      </c>
      <c r="J625" s="245">
        <f>AllData!F941</f>
        <v>18.010000000000002</v>
      </c>
      <c r="K625" s="245">
        <f>ROUND(AllData!G941,2)</f>
        <v>16.57</v>
      </c>
      <c r="L625" s="245">
        <f>ROUND(AllData!H941,2)</f>
        <v>14.41</v>
      </c>
      <c r="M625" s="245" t="str">
        <f t="shared" si="140"/>
        <v>Red , UK Yellow , Fr Yellow</v>
      </c>
    </row>
    <row r="626" spans="1:13">
      <c r="A626" s="245" t="s">
        <v>2868</v>
      </c>
      <c r="B626" s="245" t="s">
        <v>2661</v>
      </c>
      <c r="C626" s="245" t="str">
        <f t="shared" si="141"/>
        <v>Flat Plates</v>
      </c>
      <c r="D626" s="246" t="str">
        <f>AllData!A942</f>
        <v>71a</v>
      </c>
      <c r="E626" s="245" t="str">
        <f>AllData!B942</f>
        <v>Flat Plate</v>
      </c>
      <c r="G626" s="245" t="str">
        <f>AllData!C942</f>
        <v>Size - 4 1/2" x 4 1/2"</v>
      </c>
      <c r="H626" s="246" t="str">
        <f>AllData!D942</f>
        <v>9 X 9 Holes</v>
      </c>
      <c r="I626" s="245">
        <f>AllData!E942</f>
        <v>84.9</v>
      </c>
      <c r="J626" s="245">
        <f>AllData!F942</f>
        <v>8.5</v>
      </c>
      <c r="K626" s="245">
        <f>ROUND(AllData!G942,2)</f>
        <v>7.82</v>
      </c>
      <c r="L626" s="245">
        <f>ROUND(AllData!H942,2)</f>
        <v>6.8</v>
      </c>
      <c r="M626" s="245" t="str">
        <f t="shared" si="140"/>
        <v>Red , UK Yellow , Fr Yellow</v>
      </c>
    </row>
    <row r="627" spans="1:13">
      <c r="A627" s="245" t="s">
        <v>2869</v>
      </c>
      <c r="B627" s="245" t="s">
        <v>2661</v>
      </c>
      <c r="C627" s="245" t="str">
        <f t="shared" si="141"/>
        <v>Flat Plates</v>
      </c>
      <c r="D627" s="246" t="str">
        <f>AllData!A943</f>
        <v>70a</v>
      </c>
      <c r="E627" s="245" t="str">
        <f>AllData!B943</f>
        <v>Flat Plate</v>
      </c>
      <c r="G627" s="245" t="str">
        <f>AllData!C943</f>
        <v>Size - 4 1/2" x 5 1/2"</v>
      </c>
      <c r="H627" s="246" t="str">
        <f>AllData!D943</f>
        <v>9x11 Holes</v>
      </c>
      <c r="I627" s="245">
        <f>AllData!E943</f>
        <v>104.5</v>
      </c>
      <c r="J627" s="245">
        <f>AllData!F943</f>
        <v>10.23</v>
      </c>
      <c r="K627" s="245">
        <f>ROUND(AllData!G943,2)</f>
        <v>9.41</v>
      </c>
      <c r="L627" s="245">
        <f>ROUND(AllData!H943,2)</f>
        <v>8.18</v>
      </c>
      <c r="M627" s="245" t="str">
        <f t="shared" si="140"/>
        <v>Red , UK Yellow , Fr Yellow</v>
      </c>
    </row>
    <row r="628" spans="1:13">
      <c r="A628" s="245" t="s">
        <v>2870</v>
      </c>
      <c r="B628" s="245" t="s">
        <v>2661</v>
      </c>
      <c r="C628" s="245" t="str">
        <f t="shared" si="141"/>
        <v>Flat Plates</v>
      </c>
      <c r="D628" s="246" t="str">
        <f>AllData!A944</f>
        <v>71e</v>
      </c>
      <c r="E628" s="245" t="str">
        <f>AllData!B944</f>
        <v>Flat Plate</v>
      </c>
      <c r="G628" s="245" t="str">
        <f>AllData!C944</f>
        <v>Size - 4 1/2" x 6 1/2"</v>
      </c>
      <c r="H628" s="246" t="str">
        <f>AllData!D944</f>
        <v>9x13 Holes</v>
      </c>
      <c r="I628" s="245">
        <f>AllData!E944</f>
        <v>108.5</v>
      </c>
      <c r="J628" s="245">
        <f>AllData!F944</f>
        <v>12.1</v>
      </c>
      <c r="K628" s="245">
        <f>ROUND(AllData!G944,2)</f>
        <v>11.13</v>
      </c>
      <c r="L628" s="245">
        <f>ROUND(AllData!H944,2)</f>
        <v>9.68</v>
      </c>
      <c r="M628" s="245" t="str">
        <f t="shared" si="140"/>
        <v>Red , UK Yellow , Fr Yellow</v>
      </c>
    </row>
    <row r="629" spans="1:13">
      <c r="A629" s="245" t="s">
        <v>2871</v>
      </c>
      <c r="B629" s="245" t="s">
        <v>2661</v>
      </c>
      <c r="C629" s="245" t="str">
        <f t="shared" si="141"/>
        <v>Flat Plates</v>
      </c>
      <c r="D629" s="246" t="str">
        <f>AllData!A945</f>
        <v>71b</v>
      </c>
      <c r="E629" s="245" t="str">
        <f>AllData!B945</f>
        <v>Flat Plate</v>
      </c>
      <c r="G629" s="245" t="str">
        <f>AllData!C945</f>
        <v>Size - 4 1/2" x 7 1/2"</v>
      </c>
      <c r="H629" s="246" t="str">
        <f>AllData!D945</f>
        <v>9x15 Holes</v>
      </c>
      <c r="I629" s="245">
        <f>AllData!E945</f>
        <v>125.8</v>
      </c>
      <c r="J629" s="245">
        <f>AllData!F945</f>
        <v>13.78</v>
      </c>
      <c r="K629" s="245">
        <f>ROUND(AllData!G945,2)</f>
        <v>12.68</v>
      </c>
      <c r="L629" s="245">
        <f>ROUND(AllData!H945,2)</f>
        <v>11.02</v>
      </c>
      <c r="M629" s="245" t="str">
        <f t="shared" si="140"/>
        <v>Red , UK Yellow , Fr Yellow</v>
      </c>
    </row>
    <row r="630" spans="1:13">
      <c r="A630" s="245" t="s">
        <v>2872</v>
      </c>
      <c r="B630" s="245" t="s">
        <v>2661</v>
      </c>
      <c r="C630" s="245" t="str">
        <f t="shared" si="141"/>
        <v>Flat Plates</v>
      </c>
      <c r="D630" s="246" t="str">
        <f>AllData!A946</f>
        <v>71c</v>
      </c>
      <c r="E630" s="245" t="str">
        <f>AllData!B946</f>
        <v>Flat Plate</v>
      </c>
      <c r="G630" s="245" t="str">
        <f>AllData!C946</f>
        <v>Size - 4 1/2 " x 9 1/2"</v>
      </c>
      <c r="H630" s="246" t="str">
        <f>AllData!D946</f>
        <v>9x19 Holes</v>
      </c>
      <c r="I630" s="245">
        <f>AllData!E946</f>
        <v>183.5</v>
      </c>
      <c r="J630" s="245">
        <f>AllData!F946</f>
        <v>17.64</v>
      </c>
      <c r="K630" s="245">
        <f>ROUND(AllData!G946,2)</f>
        <v>16.23</v>
      </c>
      <c r="L630" s="245">
        <f>ROUND(AllData!H946,2)</f>
        <v>14.11</v>
      </c>
      <c r="M630" s="245" t="str">
        <f t="shared" si="140"/>
        <v>Red , UK Yellow , Fr Yellow</v>
      </c>
    </row>
    <row r="631" spans="1:13">
      <c r="A631" s="245" t="s">
        <v>2873</v>
      </c>
      <c r="B631" s="245" t="s">
        <v>2661</v>
      </c>
      <c r="C631" s="245" t="str">
        <f t="shared" si="141"/>
        <v>Flat Plates</v>
      </c>
      <c r="D631" s="246" t="str">
        <f>AllData!A947</f>
        <v>71d</v>
      </c>
      <c r="E631" s="245" t="str">
        <f>AllData!B947</f>
        <v>Flat Plate</v>
      </c>
      <c r="G631" s="245" t="str">
        <f>AllData!C947</f>
        <v>Size - 4 1/2 " x 12 1/2"</v>
      </c>
      <c r="H631" s="246" t="str">
        <f>AllData!D947</f>
        <v>9x25 Holes</v>
      </c>
      <c r="I631" s="245">
        <f>AllData!E947</f>
        <v>239.5</v>
      </c>
      <c r="J631" s="245">
        <f>AllData!F947</f>
        <v>23.29</v>
      </c>
      <c r="K631" s="245">
        <f>ROUND(AllData!G947,2)</f>
        <v>21.43</v>
      </c>
      <c r="L631" s="245">
        <f>ROUND(AllData!H947,2)</f>
        <v>18.63</v>
      </c>
      <c r="M631" s="245" t="str">
        <f t="shared" si="140"/>
        <v>Red , UK Yellow , Fr Yellow</v>
      </c>
    </row>
    <row r="632" spans="1:13">
      <c r="A632" s="245" t="s">
        <v>2874</v>
      </c>
      <c r="B632" s="245" t="s">
        <v>2661</v>
      </c>
      <c r="C632" s="245" t="str">
        <f t="shared" si="141"/>
        <v>Flat Plates</v>
      </c>
      <c r="D632" s="246" t="str">
        <f>AllData!A948</f>
        <v>70b</v>
      </c>
      <c r="E632" s="245" t="str">
        <f>AllData!B948</f>
        <v>Flat Plate</v>
      </c>
      <c r="G632" s="245" t="str">
        <f>AllData!C948</f>
        <v>Size - 5 1/2" x 5 1/2"</v>
      </c>
      <c r="H632" s="246" t="str">
        <f>AllData!D948</f>
        <v>11x11 Holes</v>
      </c>
      <c r="I632" s="245">
        <f>AllData!E948</f>
        <v>130</v>
      </c>
      <c r="J632" s="245">
        <f>AllData!F948</f>
        <v>12.66</v>
      </c>
      <c r="K632" s="245">
        <f>ROUND(AllData!G948,2)</f>
        <v>11.65</v>
      </c>
      <c r="L632" s="245">
        <f>ROUND(AllData!H948,2)</f>
        <v>10.130000000000001</v>
      </c>
      <c r="M632" s="245" t="str">
        <f t="shared" si="140"/>
        <v>Red , UK Yellow , Fr Yellow</v>
      </c>
    </row>
    <row r="633" spans="1:13">
      <c r="A633" s="245" t="s">
        <v>2875</v>
      </c>
      <c r="B633" s="245" t="s">
        <v>2661</v>
      </c>
      <c r="C633" s="245" t="str">
        <f t="shared" si="141"/>
        <v>Flat Plates</v>
      </c>
      <c r="D633" s="246" t="str">
        <f>AllData!A949</f>
        <v>70c</v>
      </c>
      <c r="E633" s="245" t="str">
        <f>AllData!B949</f>
        <v>Flat Plate</v>
      </c>
      <c r="G633" s="245" t="str">
        <f>AllData!C949</f>
        <v>Size - 5 1/2" x 7 1/2"</v>
      </c>
      <c r="H633" s="246" t="str">
        <f>AllData!D949</f>
        <v>11x15 Holes</v>
      </c>
      <c r="I633" s="245">
        <f>AllData!E949</f>
        <v>146.80000000000001</v>
      </c>
      <c r="J633" s="245">
        <f>AllData!F949</f>
        <v>16.89</v>
      </c>
      <c r="K633" s="245">
        <f>ROUND(AllData!G949,2)</f>
        <v>15.54</v>
      </c>
      <c r="L633" s="245">
        <f>ROUND(AllData!H949,2)</f>
        <v>13.51</v>
      </c>
      <c r="M633" s="245" t="str">
        <f t="shared" si="140"/>
        <v>Red , UK Yellow , Fr Yellow</v>
      </c>
    </row>
    <row r="634" spans="1:13">
      <c r="A634" s="245" t="s">
        <v>2876</v>
      </c>
      <c r="B634" s="245" t="s">
        <v>2661</v>
      </c>
      <c r="C634" s="245" t="str">
        <f t="shared" si="141"/>
        <v>Flat Plates</v>
      </c>
      <c r="D634" s="246" t="str">
        <f>AllData!A950</f>
        <v>70d</v>
      </c>
      <c r="E634" s="245" t="str">
        <f>AllData!B950</f>
        <v>Flat Plate</v>
      </c>
      <c r="G634" s="245" t="str">
        <f>AllData!C950</f>
        <v>Size - 5 1/2" x 9 1/2"</v>
      </c>
      <c r="H634" s="246" t="str">
        <f>AllData!D950</f>
        <v>11x19 Holes</v>
      </c>
      <c r="I634" s="245">
        <f>AllData!E950</f>
        <v>211.9</v>
      </c>
      <c r="J634" s="245">
        <f>AllData!F950</f>
        <v>21.57</v>
      </c>
      <c r="K634" s="245">
        <f>ROUND(AllData!G950,2)</f>
        <v>19.84</v>
      </c>
      <c r="L634" s="245">
        <f>ROUND(AllData!H950,2)</f>
        <v>17.260000000000002</v>
      </c>
      <c r="M634" s="245" t="str">
        <f t="shared" si="140"/>
        <v>Red , UK Yellow , Fr Yellow</v>
      </c>
    </row>
    <row r="635" spans="1:13">
      <c r="A635" s="245" t="s">
        <v>2877</v>
      </c>
      <c r="B635" s="245" t="s">
        <v>2661</v>
      </c>
      <c r="C635" s="245" t="str">
        <f t="shared" si="141"/>
        <v>Flat Plates</v>
      </c>
      <c r="D635" s="246" t="str">
        <f>AllData!A951</f>
        <v>70e</v>
      </c>
      <c r="E635" s="245" t="str">
        <f>AllData!B951</f>
        <v>Flat Plate</v>
      </c>
      <c r="G635" s="245" t="str">
        <f>AllData!C951</f>
        <v>Size - 5 1/2" x 12 1/2"</v>
      </c>
      <c r="H635" s="246" t="str">
        <f>AllData!D951</f>
        <v>11x25 Holes</v>
      </c>
      <c r="I635" s="245">
        <f>AllData!E951</f>
        <v>275.60000000000002</v>
      </c>
      <c r="J635" s="245">
        <f>AllData!F951</f>
        <v>28.14</v>
      </c>
      <c r="K635" s="245">
        <f>ROUND(AllData!G951,2)</f>
        <v>25.89</v>
      </c>
      <c r="L635" s="245">
        <f>ROUND(AllData!H951,2)</f>
        <v>22.51</v>
      </c>
      <c r="M635" s="245" t="str">
        <f t="shared" si="140"/>
        <v>Red , UK Yellow , Fr Yellow</v>
      </c>
    </row>
    <row r="636" spans="1:13">
      <c r="A636" s="245" t="s">
        <v>2878</v>
      </c>
      <c r="B636" s="245" t="s">
        <v>2661</v>
      </c>
      <c r="C636" s="245" t="str">
        <f t="shared" si="141"/>
        <v>Flat Plates</v>
      </c>
      <c r="D636" s="246" t="str">
        <f>AllData!A955</f>
        <v>53c</v>
      </c>
      <c r="E636" s="245" t="str">
        <f>AllData!B955</f>
        <v>Flanged Plate - 4 flanges</v>
      </c>
      <c r="G636" s="245" t="str">
        <f>AllData!C955</f>
        <v>Size - 2 1/2" x 2 1/2"</v>
      </c>
      <c r="H636" s="246" t="str">
        <f>AllData!D955</f>
        <v>5 x 5 Holes</v>
      </c>
      <c r="I636" s="245">
        <f>AllData!E955</f>
        <v>47</v>
      </c>
      <c r="J636" s="245">
        <f>AllData!F955</f>
        <v>8.0299999999999994</v>
      </c>
      <c r="K636" s="245">
        <f>ROUND(AllData!G955,2)</f>
        <v>7.39</v>
      </c>
      <c r="L636" s="245">
        <f>ROUND(AllData!H955,2)</f>
        <v>6.42</v>
      </c>
      <c r="M636" s="245" t="str">
        <f>_xlfn.TEXTJOIN(" , ",TRUE,$Q$47,$Q$48,$Q$49,$Q$44)</f>
        <v>Red , UK Yellow , Fr Yellow , Blue</v>
      </c>
    </row>
    <row r="637" spans="1:13">
      <c r="A637" s="245" t="s">
        <v>2879</v>
      </c>
      <c r="B637" s="245" t="s">
        <v>2661</v>
      </c>
      <c r="C637" s="245" t="str">
        <f t="shared" si="141"/>
        <v>Flat Plates</v>
      </c>
      <c r="D637" s="246" t="str">
        <f>AllData!A956</f>
        <v>53b</v>
      </c>
      <c r="E637" s="245" t="str">
        <f>AllData!B956</f>
        <v>Flanged Plate - 4 flanges</v>
      </c>
      <c r="G637" s="245" t="str">
        <f>AllData!C956</f>
        <v>Size - 3 1/2" x 3 1/2"</v>
      </c>
      <c r="H637" s="246" t="str">
        <f>AllData!D956</f>
        <v>7 x 7 Holes</v>
      </c>
      <c r="I637" s="245">
        <f>AllData!E956</f>
        <v>83</v>
      </c>
      <c r="J637" s="245">
        <f>AllData!F956</f>
        <v>10.31</v>
      </c>
      <c r="K637" s="245">
        <f>ROUND(AllData!G956,2)</f>
        <v>9.49</v>
      </c>
      <c r="L637" s="245">
        <f>ROUND(AllData!H956,2)</f>
        <v>8.25</v>
      </c>
      <c r="M637" s="245" t="str">
        <f t="shared" ref="M637:M639" si="142">_xlfn.TEXTJOIN(" , ",TRUE,$Q$47,$Q$48,$Q$49,$Q$44)</f>
        <v>Red , UK Yellow , Fr Yellow , Blue</v>
      </c>
    </row>
    <row r="638" spans="1:13">
      <c r="A638" s="245" t="s">
        <v>2880</v>
      </c>
      <c r="B638" s="245" t="s">
        <v>2661</v>
      </c>
      <c r="C638" s="245" t="str">
        <f t="shared" si="141"/>
        <v>Flat Plates</v>
      </c>
      <c r="D638" s="246" t="str">
        <f>AllData!A957</f>
        <v>53d</v>
      </c>
      <c r="E638" s="245" t="str">
        <f>AllData!B957</f>
        <v>Flanged Plate - 4 flanges</v>
      </c>
      <c r="G638" s="245" t="str">
        <f>AllData!C957</f>
        <v>Size - 4 1/2" x 4 1/2"</v>
      </c>
      <c r="H638" s="246" t="str">
        <f>AllData!D957</f>
        <v>9 X 9 Holes</v>
      </c>
      <c r="I638" s="245">
        <f>AllData!E957</f>
        <v>132</v>
      </c>
      <c r="J638" s="245">
        <f>AllData!F957</f>
        <v>12.6</v>
      </c>
      <c r="K638" s="245">
        <f>ROUND(AllData!G957,2)</f>
        <v>11.59</v>
      </c>
      <c r="L638" s="245">
        <f>ROUND(AllData!H957,2)</f>
        <v>10.08</v>
      </c>
      <c r="M638" s="245" t="str">
        <f t="shared" si="142"/>
        <v>Red , UK Yellow , Fr Yellow , Blue</v>
      </c>
    </row>
    <row r="639" spans="1:13">
      <c r="A639" s="245" t="s">
        <v>2881</v>
      </c>
      <c r="B639" s="245" t="s">
        <v>2661</v>
      </c>
      <c r="C639" s="245" t="str">
        <f t="shared" si="141"/>
        <v>Flat Plates</v>
      </c>
      <c r="D639" s="246" t="str">
        <f>AllData!A958</f>
        <v>53e</v>
      </c>
      <c r="E639" s="245" t="str">
        <f>AllData!B958</f>
        <v>Flanged Plate - 4 flanges</v>
      </c>
      <c r="G639" s="245" t="str">
        <f>AllData!C958</f>
        <v>Size - 5 1/2" x 5 1/2"</v>
      </c>
      <c r="H639" s="246" t="str">
        <f>AllData!D958</f>
        <v>11x11 Holes</v>
      </c>
      <c r="I639" s="245">
        <f>AllData!E958</f>
        <v>181</v>
      </c>
      <c r="J639" s="245">
        <f>AllData!F958</f>
        <v>14.9</v>
      </c>
      <c r="K639" s="245">
        <f>ROUND(AllData!G958,2)</f>
        <v>13.71</v>
      </c>
      <c r="L639" s="245">
        <f>ROUND(AllData!H958,2)</f>
        <v>11.92</v>
      </c>
      <c r="M639" s="245" t="str">
        <f t="shared" si="142"/>
        <v>Red , UK Yellow , Fr Yellow , Blue</v>
      </c>
    </row>
    <row r="640" spans="1:13">
      <c r="A640" s="245" t="s">
        <v>2882</v>
      </c>
      <c r="B640" s="245" t="s">
        <v>2661</v>
      </c>
      <c r="C640" s="245" t="str">
        <f>$Q$14</f>
        <v>Axles &amp; Rods</v>
      </c>
      <c r="D640" s="246" t="str">
        <f>AllData!A962</f>
        <v>81b</v>
      </c>
      <c r="E640" s="245" t="str">
        <f>AllData!B962</f>
        <v>Screwed Rod - Brass</v>
      </c>
      <c r="G640" s="245" t="str">
        <f>AllData!C962</f>
        <v>Length - 1 9/32''</v>
      </c>
      <c r="H640" s="246"/>
      <c r="I640" s="245">
        <f>AllData!E962</f>
        <v>2.5</v>
      </c>
      <c r="J640" s="245">
        <f>AllData!F962</f>
        <v>0.74</v>
      </c>
      <c r="K640" s="245">
        <f>ROUND(AllData!G962,2)</f>
        <v>0.68</v>
      </c>
      <c r="L640" s="245">
        <f>ROUND(AllData!H962,2)</f>
        <v>0.59</v>
      </c>
      <c r="M640" s="245" t="str">
        <f t="shared" ref="M640:M644" si="143">$Q$55</f>
        <v>Brass</v>
      </c>
    </row>
    <row r="641" spans="1:13">
      <c r="A641" s="245" t="s">
        <v>2883</v>
      </c>
      <c r="B641" s="245" t="s">
        <v>2661</v>
      </c>
      <c r="C641" s="245" t="str">
        <f>$Q$14</f>
        <v>Axles &amp; Rods</v>
      </c>
      <c r="D641" s="246" t="str">
        <f>AllData!A963</f>
        <v>81a</v>
      </c>
      <c r="E641" s="245" t="str">
        <f>AllData!B963</f>
        <v>Screwed Rod - Brass</v>
      </c>
      <c r="G641" s="245" t="str">
        <f>AllData!C963</f>
        <v>Length - 1 1/2''</v>
      </c>
      <c r="H641" s="246"/>
      <c r="I641" s="245">
        <f>AllData!E963</f>
        <v>2.95</v>
      </c>
      <c r="J641" s="245">
        <f>AllData!F963</f>
        <v>0.8</v>
      </c>
      <c r="K641" s="245">
        <f>ROUND(AllData!G963,2)</f>
        <v>0.74</v>
      </c>
      <c r="L641" s="245">
        <f>ROUND(AllData!H963,2)</f>
        <v>0.64</v>
      </c>
      <c r="M641" s="245" t="str">
        <f t="shared" si="143"/>
        <v>Brass</v>
      </c>
    </row>
    <row r="642" spans="1:13">
      <c r="A642" s="245" t="s">
        <v>2884</v>
      </c>
      <c r="B642" s="245" t="s">
        <v>2661</v>
      </c>
      <c r="C642" s="245" t="str">
        <f>$Q$14</f>
        <v>Axles &amp; Rods</v>
      </c>
      <c r="D642" s="246" t="str">
        <f>AllData!A964</f>
        <v>80d</v>
      </c>
      <c r="E642" s="245" t="str">
        <f>AllData!B964</f>
        <v>Screwed Rod - Brass</v>
      </c>
      <c r="G642" s="245" t="str">
        <f>AllData!C964</f>
        <v>Length - 2 1/2''</v>
      </c>
      <c r="H642" s="246"/>
      <c r="I642" s="245">
        <f>AllData!E964</f>
        <v>4.75</v>
      </c>
      <c r="J642" s="245">
        <f>AllData!F964</f>
        <v>1.27</v>
      </c>
      <c r="K642" s="245">
        <f>ROUND(AllData!G964,2)</f>
        <v>1.17</v>
      </c>
      <c r="L642" s="245">
        <f>ROUND(AllData!H964,2)</f>
        <v>1.02</v>
      </c>
      <c r="M642" s="245" t="str">
        <f t="shared" si="143"/>
        <v>Brass</v>
      </c>
    </row>
    <row r="643" spans="1:13">
      <c r="A643" s="245" t="s">
        <v>2885</v>
      </c>
      <c r="B643" s="245" t="s">
        <v>2661</v>
      </c>
      <c r="C643" s="245" t="str">
        <f>$Q$14</f>
        <v>Axles &amp; Rods</v>
      </c>
      <c r="D643" s="246" t="str">
        <f>AllData!A965</f>
        <v>80e</v>
      </c>
      <c r="E643" s="245" t="str">
        <f>AllData!B965</f>
        <v>Screwed Rod - Brass</v>
      </c>
      <c r="G643" s="245" t="str">
        <f>AllData!C965</f>
        <v>Length - 4''</v>
      </c>
      <c r="H643" s="246"/>
      <c r="I643" s="245">
        <f>AllData!E965</f>
        <v>7.6</v>
      </c>
      <c r="J643" s="245">
        <f>AllData!F965</f>
        <v>1.98</v>
      </c>
      <c r="K643" s="245">
        <f>ROUND(AllData!G965,2)</f>
        <v>1.82</v>
      </c>
      <c r="L643" s="245">
        <f>ROUND(AllData!H965,2)</f>
        <v>1.58</v>
      </c>
      <c r="M643" s="245" t="str">
        <f t="shared" si="143"/>
        <v>Brass</v>
      </c>
    </row>
    <row r="644" spans="1:13">
      <c r="A644" s="245" t="s">
        <v>2886</v>
      </c>
      <c r="B644" s="245" t="s">
        <v>2661</v>
      </c>
      <c r="C644" s="245" t="str">
        <f>$Q$14</f>
        <v>Axles &amp; Rods</v>
      </c>
      <c r="D644" s="246" t="str">
        <f>AllData!A966</f>
        <v>78a</v>
      </c>
      <c r="E644" s="245" t="str">
        <f>AllData!B966</f>
        <v>Screwed Rod - Brass</v>
      </c>
      <c r="G644" s="245" t="str">
        <f>AllData!C966</f>
        <v>Length - 12''</v>
      </c>
      <c r="H644" s="246"/>
      <c r="I644" s="245">
        <f>AllData!E966</f>
        <v>22.8</v>
      </c>
      <c r="J644" s="245">
        <f>AllData!F966</f>
        <v>5.73</v>
      </c>
      <c r="K644" s="245">
        <f>ROUND(AllData!G966,2)</f>
        <v>5.27</v>
      </c>
      <c r="L644" s="245">
        <f>ROUND(AllData!H966,2)</f>
        <v>4.58</v>
      </c>
      <c r="M644" s="245" t="str">
        <f t="shared" si="143"/>
        <v>Brass</v>
      </c>
    </row>
    <row r="645" spans="1:13">
      <c r="A645" s="245" t="s">
        <v>2887</v>
      </c>
      <c r="B645" s="245" t="s">
        <v>2661</v>
      </c>
      <c r="C645" s="245" t="str">
        <f t="shared" ref="C645:C655" si="144">$Q$8</f>
        <v>Flat Plates</v>
      </c>
      <c r="D645" s="246" t="str">
        <f>AllData!A970</f>
        <v>220b</v>
      </c>
      <c r="E645" s="245" t="str">
        <f>AllData!B970</f>
        <v>Triangular Flat Plate - 60º</v>
      </c>
      <c r="G645" s="245" t="str">
        <f>AllData!C970</f>
        <v>Size - 1 1/2" x 1 1/2"</v>
      </c>
      <c r="H645" s="246" t="str">
        <f>AllData!D970</f>
        <v>3 x 3 Holes</v>
      </c>
      <c r="I645" s="245">
        <f>AllData!E970</f>
        <v>5.4</v>
      </c>
      <c r="J645" s="245">
        <f>AllData!F970</f>
        <v>1.95</v>
      </c>
      <c r="K645" s="245">
        <f>ROUND(AllData!G970,2)</f>
        <v>1.79</v>
      </c>
      <c r="L645" s="245">
        <f>ROUND(AllData!H970,2)</f>
        <v>1.56</v>
      </c>
      <c r="M645" s="245" t="str">
        <f>_xlfn.TEXTJOIN(" , ",TRUE,$Q$45,$Q$43,$Q$44,$Q$47,$Q$48,$Q$49)</f>
        <v>Zinc plate , Green , Blue , Red , UK Yellow , Fr Yellow</v>
      </c>
    </row>
    <row r="646" spans="1:13">
      <c r="A646" s="245" t="s">
        <v>2888</v>
      </c>
      <c r="B646" s="245" t="s">
        <v>2661</v>
      </c>
      <c r="C646" s="245" t="str">
        <f t="shared" si="144"/>
        <v>Flat Plates</v>
      </c>
      <c r="D646" s="246" t="str">
        <f>AllData!A971</f>
        <v>221b</v>
      </c>
      <c r="E646" s="245" t="str">
        <f>AllData!B971</f>
        <v>Triangular Flat Plate - 90º</v>
      </c>
      <c r="G646" s="245" t="str">
        <f>AllData!C971</f>
        <v>Size - 1 1/2" x 2 1/2"</v>
      </c>
      <c r="H646" s="246" t="str">
        <f>AllData!D971</f>
        <v>3 x 5 Holes</v>
      </c>
      <c r="I646" s="245">
        <f>AllData!E971</f>
        <v>10.4</v>
      </c>
      <c r="J646" s="245">
        <f>AllData!F971</f>
        <v>2.12</v>
      </c>
      <c r="K646" s="245">
        <f>ROUND(AllData!G971,2)</f>
        <v>1.95</v>
      </c>
      <c r="L646" s="245">
        <f>ROUND(AllData!H971,2)</f>
        <v>1.7</v>
      </c>
      <c r="M646" s="245" t="str">
        <f t="shared" ref="M646:M655" si="145">_xlfn.TEXTJOIN(" , ",TRUE,$Q$47,$Q$48,$Q$49)</f>
        <v>Red , UK Yellow , Fr Yellow</v>
      </c>
    </row>
    <row r="647" spans="1:13">
      <c r="A647" s="245" t="s">
        <v>2889</v>
      </c>
      <c r="B647" s="245" t="s">
        <v>2661</v>
      </c>
      <c r="C647" s="245" t="str">
        <f t="shared" si="144"/>
        <v>Flat Plates</v>
      </c>
      <c r="D647" s="246" t="str">
        <f>AllData!A972</f>
        <v>224b</v>
      </c>
      <c r="E647" s="245" t="str">
        <f>AllData!B972</f>
        <v>Triangular Flat Plate - 90º</v>
      </c>
      <c r="G647" s="245" t="str">
        <f>AllData!C972</f>
        <v>Size - 1 1/2" x 3 1/2"</v>
      </c>
      <c r="H647" s="246" t="str">
        <f>AllData!D972</f>
        <v>3 x 7 Holes</v>
      </c>
      <c r="I647" s="245">
        <f>AllData!E972</f>
        <v>16</v>
      </c>
      <c r="J647" s="245">
        <f>AllData!F972</f>
        <v>2.3199999999999998</v>
      </c>
      <c r="K647" s="245">
        <f>ROUND(AllData!G972,2)</f>
        <v>2.13</v>
      </c>
      <c r="L647" s="245">
        <f>ROUND(AllData!H972,2)</f>
        <v>1.86</v>
      </c>
      <c r="M647" s="245" t="str">
        <f t="shared" si="145"/>
        <v>Red , UK Yellow , Fr Yellow</v>
      </c>
    </row>
    <row r="648" spans="1:13">
      <c r="A648" s="245" t="s">
        <v>2890</v>
      </c>
      <c r="B648" s="245" t="s">
        <v>2661</v>
      </c>
      <c r="C648" s="245" t="str">
        <f t="shared" si="144"/>
        <v>Flat Plates</v>
      </c>
      <c r="D648" s="246" t="str">
        <f>AllData!A973</f>
        <v>222b</v>
      </c>
      <c r="E648" s="245" t="str">
        <f>AllData!B973</f>
        <v>Triangular Flat Plate - 90º</v>
      </c>
      <c r="G648" s="245" t="str">
        <f>AllData!C973</f>
        <v>Size - 2" x 2 1/2"</v>
      </c>
      <c r="H648" s="246" t="str">
        <f>AllData!D973</f>
        <v>4 x 5 Holes</v>
      </c>
      <c r="I648" s="245">
        <f>AllData!E973</f>
        <v>15</v>
      </c>
      <c r="J648" s="245">
        <f>AllData!F973</f>
        <v>2.21</v>
      </c>
      <c r="K648" s="245">
        <f>ROUND(AllData!G973,2)</f>
        <v>2.0299999999999998</v>
      </c>
      <c r="L648" s="245">
        <f>ROUND(AllData!H973,2)</f>
        <v>1.77</v>
      </c>
      <c r="M648" s="245" t="str">
        <f t="shared" si="145"/>
        <v>Red , UK Yellow , Fr Yellow</v>
      </c>
    </row>
    <row r="649" spans="1:13">
      <c r="A649" s="245" t="s">
        <v>2891</v>
      </c>
      <c r="B649" s="245" t="s">
        <v>2661</v>
      </c>
      <c r="C649" s="245" t="str">
        <f t="shared" si="144"/>
        <v>Flat Plates</v>
      </c>
      <c r="D649" s="246" t="str">
        <f>AllData!A974</f>
        <v>225b</v>
      </c>
      <c r="E649" s="245" t="str">
        <f>AllData!B974</f>
        <v>Triangular Flat Plate - 90º</v>
      </c>
      <c r="G649" s="245" t="str">
        <f>AllData!C974</f>
        <v>Size - 2" x 3 1/2"</v>
      </c>
      <c r="H649" s="246" t="str">
        <f>AllData!D974</f>
        <v>4 x 7 Holes</v>
      </c>
      <c r="I649" s="245">
        <f>AllData!E974</f>
        <v>21.1</v>
      </c>
      <c r="J649" s="245">
        <f>AllData!F974</f>
        <v>3.06</v>
      </c>
      <c r="K649" s="245">
        <f>ROUND(AllData!G974,2)</f>
        <v>2.82</v>
      </c>
      <c r="L649" s="245">
        <f>ROUND(AllData!H974,2)</f>
        <v>2.4500000000000002</v>
      </c>
      <c r="M649" s="245" t="str">
        <f t="shared" si="145"/>
        <v>Red , UK Yellow , Fr Yellow</v>
      </c>
    </row>
    <row r="650" spans="1:13">
      <c r="A650" s="245" t="s">
        <v>2892</v>
      </c>
      <c r="B650" s="245" t="s">
        <v>2661</v>
      </c>
      <c r="C650" s="245" t="str">
        <f t="shared" si="144"/>
        <v>Flat Plates</v>
      </c>
      <c r="D650" s="246" t="str">
        <f>AllData!A975</f>
        <v>223b</v>
      </c>
      <c r="E650" s="245" t="str">
        <f>AllData!B975</f>
        <v>Triangular Flat Plate - 90º</v>
      </c>
      <c r="G650" s="245" t="str">
        <f>AllData!C975</f>
        <v>Size - 2 1/2" x 2 1/2"</v>
      </c>
      <c r="H650" s="246" t="str">
        <f>AllData!D975</f>
        <v>5 x 5 Holes</v>
      </c>
      <c r="I650" s="245">
        <f>AllData!E975</f>
        <v>18.7</v>
      </c>
      <c r="J650" s="245">
        <f>AllData!F975</f>
        <v>2.75</v>
      </c>
      <c r="K650" s="245">
        <f>ROUND(AllData!G975,2)</f>
        <v>2.5299999999999998</v>
      </c>
      <c r="L650" s="245">
        <f>ROUND(AllData!H975,2)</f>
        <v>2.2000000000000002</v>
      </c>
      <c r="M650" s="245" t="str">
        <f t="shared" si="145"/>
        <v>Red , UK Yellow , Fr Yellow</v>
      </c>
    </row>
    <row r="651" spans="1:13">
      <c r="A651" s="245" t="s">
        <v>2893</v>
      </c>
      <c r="B651" s="245" t="s">
        <v>2661</v>
      </c>
      <c r="C651" s="245" t="str">
        <f t="shared" si="144"/>
        <v>Flat Plates</v>
      </c>
      <c r="D651" s="246" t="str">
        <f>AllData!A976</f>
        <v>226b</v>
      </c>
      <c r="E651" s="245" t="str">
        <f>AllData!B976</f>
        <v>Triangular Flat Plate - 90º</v>
      </c>
      <c r="G651" s="245" t="str">
        <f>AllData!C976</f>
        <v>Size - 2 1/2" x 3 1/2"</v>
      </c>
      <c r="H651" s="246" t="str">
        <f>AllData!D976</f>
        <v>5 x 7 Holes</v>
      </c>
      <c r="I651" s="245">
        <f>AllData!E976</f>
        <v>25.8</v>
      </c>
      <c r="J651" s="245">
        <f>AllData!F976</f>
        <v>3.69</v>
      </c>
      <c r="K651" s="245">
        <f>ROUND(AllData!G976,2)</f>
        <v>3.39</v>
      </c>
      <c r="L651" s="245">
        <f>ROUND(AllData!H976,2)</f>
        <v>2.95</v>
      </c>
      <c r="M651" s="245" t="str">
        <f t="shared" si="145"/>
        <v>Red , UK Yellow , Fr Yellow</v>
      </c>
    </row>
    <row r="652" spans="1:13">
      <c r="A652" s="245" t="s">
        <v>2894</v>
      </c>
      <c r="B652" s="245" t="s">
        <v>2661</v>
      </c>
      <c r="C652" s="245" t="str">
        <f t="shared" si="144"/>
        <v>Flat Plates</v>
      </c>
      <c r="D652" s="246" t="str">
        <f>AllData!A977</f>
        <v>227b</v>
      </c>
      <c r="E652" s="245" t="str">
        <f>AllData!B977</f>
        <v>Triangular Flat Plate - 90º</v>
      </c>
      <c r="G652" s="245" t="str">
        <f>AllData!C977</f>
        <v>Size - 3 1/2" x 3 1/2"</v>
      </c>
      <c r="H652" s="246" t="str">
        <f>AllData!D977</f>
        <v>7 x 7 Holes</v>
      </c>
      <c r="I652" s="245">
        <f>AllData!E977</f>
        <v>30.6</v>
      </c>
      <c r="J652" s="245">
        <f>AllData!F977</f>
        <v>4.72</v>
      </c>
      <c r="K652" s="245">
        <f>ROUND(AllData!G977,2)</f>
        <v>4.34</v>
      </c>
      <c r="L652" s="245">
        <f>ROUND(AllData!H977,2)</f>
        <v>3.78</v>
      </c>
      <c r="M652" s="245" t="str">
        <f t="shared" si="145"/>
        <v>Red , UK Yellow , Fr Yellow</v>
      </c>
    </row>
    <row r="653" spans="1:13">
      <c r="A653" s="245" t="s">
        <v>2895</v>
      </c>
      <c r="B653" s="245" t="s">
        <v>2661</v>
      </c>
      <c r="C653" s="245" t="str">
        <f t="shared" si="144"/>
        <v>Flat Plates</v>
      </c>
      <c r="D653" s="246" t="str">
        <f>AllData!A978</f>
        <v>228b</v>
      </c>
      <c r="E653" s="245" t="str">
        <f>AllData!B978</f>
        <v>Triangular Flat Plate - 90º</v>
      </c>
      <c r="G653" s="245" t="str">
        <f>AllData!C978</f>
        <v>Size - 4 1/2" x 4 1/2"</v>
      </c>
      <c r="H653" s="246" t="str">
        <f>AllData!D978</f>
        <v>9 X 9 Holes</v>
      </c>
      <c r="I653" s="245">
        <f>AllData!E978</f>
        <v>49.1</v>
      </c>
      <c r="J653" s="245">
        <f>AllData!F978</f>
        <v>5.24</v>
      </c>
      <c r="K653" s="245">
        <f>ROUND(AllData!G978,2)</f>
        <v>4.82</v>
      </c>
      <c r="L653" s="245">
        <f>ROUND(AllData!H978,2)</f>
        <v>4.1900000000000004</v>
      </c>
      <c r="M653" s="245" t="str">
        <f t="shared" si="145"/>
        <v>Red , UK Yellow , Fr Yellow</v>
      </c>
    </row>
    <row r="654" spans="1:13">
      <c r="A654" s="245" t="s">
        <v>2896</v>
      </c>
      <c r="B654" s="245" t="s">
        <v>2661</v>
      </c>
      <c r="C654" s="245" t="str">
        <f t="shared" si="144"/>
        <v>Flat Plates</v>
      </c>
      <c r="D654" s="246" t="str">
        <f>AllData!A979</f>
        <v>229b</v>
      </c>
      <c r="E654" s="245" t="str">
        <f>AllData!B979</f>
        <v>Triangular Flat Plate - 90º</v>
      </c>
      <c r="G654" s="245" t="str">
        <f>AllData!C979</f>
        <v>Size - 5 1/2" x 5 1/2"</v>
      </c>
      <c r="H654" s="246" t="str">
        <f>AllData!D979</f>
        <v>11x11 Holes</v>
      </c>
      <c r="I654" s="245">
        <f>AllData!E979</f>
        <v>74.8</v>
      </c>
      <c r="J654" s="245">
        <f>AllData!F979</f>
        <v>7.13</v>
      </c>
      <c r="K654" s="245">
        <f>ROUND(AllData!G979,2)</f>
        <v>6.56</v>
      </c>
      <c r="L654" s="245">
        <f>ROUND(AllData!H979,2)</f>
        <v>5.7</v>
      </c>
      <c r="M654" s="245" t="str">
        <f t="shared" si="145"/>
        <v>Red , UK Yellow , Fr Yellow</v>
      </c>
    </row>
    <row r="655" spans="1:13">
      <c r="A655" s="245" t="s">
        <v>2897</v>
      </c>
      <c r="B655" s="245" t="s">
        <v>2661</v>
      </c>
      <c r="C655" s="245" t="str">
        <f t="shared" si="144"/>
        <v>Flat Plates</v>
      </c>
      <c r="D655" s="246" t="str">
        <f>AllData!A983</f>
        <v>76a</v>
      </c>
      <c r="E655" s="245" t="str">
        <f>AllData!B983</f>
        <v>Hexagonal Flat Plate</v>
      </c>
      <c r="G655" s="245" t="str">
        <f>AllData!C983</f>
        <v>4 1/2" across flat</v>
      </c>
      <c r="H655" s="246" t="str">
        <f>AllData!D983</f>
        <v>5 x 5 x 5 x 5 x 5 x 5</v>
      </c>
      <c r="I655" s="245">
        <f>AllData!E983</f>
        <v>57.5</v>
      </c>
      <c r="J655" s="245">
        <f>AllData!F983</f>
        <v>11.04</v>
      </c>
      <c r="K655" s="245">
        <f>ROUND(AllData!G983,2)</f>
        <v>10.16</v>
      </c>
      <c r="L655" s="245">
        <f>ROUND(AllData!H983,2)</f>
        <v>8.83</v>
      </c>
      <c r="M655" s="245" t="str">
        <f t="shared" si="145"/>
        <v>Red , UK Yellow , Fr Yellow</v>
      </c>
    </row>
    <row r="656" spans="1:13">
      <c r="A656" s="245" t="s">
        <v>2898</v>
      </c>
      <c r="B656" s="245" t="s">
        <v>2661</v>
      </c>
      <c r="C656" s="245" t="str">
        <f>$Q$19</f>
        <v>Collars &amp; Standards</v>
      </c>
      <c r="D656" s="246" t="str">
        <f>AllData!A987</f>
        <v>59b</v>
      </c>
      <c r="E656" s="245" t="str">
        <f>AllData!B987</f>
        <v>Collar</v>
      </c>
      <c r="G656" s="245" t="str">
        <f>AllData!C987</f>
        <v>3h</v>
      </c>
      <c r="H656" s="246"/>
      <c r="I656" s="245">
        <f>AllData!E987</f>
        <v>2.25</v>
      </c>
      <c r="J656" s="245">
        <f>AllData!F987</f>
        <v>1.41</v>
      </c>
      <c r="K656" s="245">
        <f>ROUND(AllData!G987,2)</f>
        <v>1.3</v>
      </c>
      <c r="L656" s="245">
        <f>ROUND(AllData!H987,2)</f>
        <v>1.1299999999999999</v>
      </c>
      <c r="M656" s="245" t="str">
        <f t="shared" ref="M656:M688" si="146">$Q$55</f>
        <v>Brass</v>
      </c>
    </row>
    <row r="657" spans="1:13">
      <c r="A657" s="245" t="s">
        <v>2899</v>
      </c>
      <c r="B657" s="245" t="s">
        <v>2661</v>
      </c>
      <c r="C657" s="245" t="str">
        <f>$Q$19</f>
        <v>Collars &amp; Standards</v>
      </c>
      <c r="D657" s="246" t="str">
        <f>AllData!A988</f>
        <v>59d</v>
      </c>
      <c r="E657" s="245" t="str">
        <f>AllData!B988</f>
        <v>Square Collar</v>
      </c>
      <c r="G657" s="245" t="str">
        <f>AllData!C988</f>
        <v>1/2'' x 1/2'' x1/4''</v>
      </c>
      <c r="H657" s="246" t="str">
        <f>AllData!D988</f>
        <v>Tapped 4 ways</v>
      </c>
      <c r="I657" s="245">
        <f>AllData!E988</f>
        <v>7.2</v>
      </c>
      <c r="J657" s="245">
        <f>AllData!F988</f>
        <v>3.35</v>
      </c>
      <c r="K657" s="245">
        <f>ROUND(AllData!G988,2)</f>
        <v>3.08</v>
      </c>
      <c r="L657" s="245">
        <f>ROUND(AllData!H988,2)</f>
        <v>2.68</v>
      </c>
      <c r="M657" s="245" t="str">
        <f t="shared" si="146"/>
        <v>Brass</v>
      </c>
    </row>
    <row r="658" spans="1:13">
      <c r="A658" s="245" t="s">
        <v>2900</v>
      </c>
      <c r="B658" s="245" t="s">
        <v>2661</v>
      </c>
      <c r="C658" s="245" t="str">
        <f>$Q$19</f>
        <v>Collars &amp; Standards</v>
      </c>
      <c r="D658" s="246" t="str">
        <f>AllData!A989</f>
        <v>59m</v>
      </c>
      <c r="E658" s="245" t="str">
        <f>AllData!B989</f>
        <v>Eccentric Collar</v>
      </c>
      <c r="G658" s="245" t="str">
        <f>AllData!C989</f>
        <v>3/8" x 3/8"</v>
      </c>
      <c r="H658" s="246" t="str">
        <f>AllData!D989</f>
        <v>1/8" off-set</v>
      </c>
      <c r="I658" s="245">
        <f>AllData!E989</f>
        <v>5.7</v>
      </c>
      <c r="J658" s="245">
        <f>AllData!F989</f>
        <v>1.42</v>
      </c>
      <c r="K658" s="245">
        <f>ROUND(AllData!G989,2)</f>
        <v>1.31</v>
      </c>
      <c r="L658" s="245">
        <f>ROUND(AllData!H989,2)</f>
        <v>1.1399999999999999</v>
      </c>
      <c r="M658" s="245" t="str">
        <f t="shared" si="146"/>
        <v>Brass</v>
      </c>
    </row>
    <row r="659" spans="1:13">
      <c r="A659" s="245" t="s">
        <v>2901</v>
      </c>
      <c r="B659" s="245" t="s">
        <v>2661</v>
      </c>
      <c r="C659" s="245" t="str">
        <f>$Q$19</f>
        <v>Collars &amp; Standards</v>
      </c>
      <c r="D659" s="246" t="str">
        <f>AllData!A990</f>
        <v>59c</v>
      </c>
      <c r="E659" s="245" t="str">
        <f>AllData!B990</f>
        <v>Ball Grip</v>
      </c>
      <c r="G659" s="245" t="str">
        <f>AllData!C990</f>
        <v>1/2'' Ø sphere</v>
      </c>
      <c r="H659" s="246" t="str">
        <f>AllData!D990</f>
        <v>Tapped/Bored @ 90º</v>
      </c>
      <c r="I659" s="245">
        <f>AllData!E990</f>
        <v>6.7</v>
      </c>
      <c r="J659" s="245">
        <f>AllData!F990</f>
        <v>6.16</v>
      </c>
      <c r="K659" s="245">
        <f>ROUND(AllData!G990,2)</f>
        <v>5.67</v>
      </c>
      <c r="L659" s="245">
        <f>ROUND(AllData!H990,2)</f>
        <v>4.93</v>
      </c>
      <c r="M659" s="245" t="str">
        <f t="shared" si="146"/>
        <v>Brass</v>
      </c>
    </row>
    <row r="660" spans="1:13">
      <c r="A660" s="245" t="s">
        <v>2902</v>
      </c>
      <c r="B660" s="245" t="s">
        <v>2661</v>
      </c>
      <c r="C660" s="245" t="str">
        <f>$Q$19</f>
        <v>Collars &amp; Standards</v>
      </c>
      <c r="D660" s="246" t="str">
        <f>AllData!A991</f>
        <v>59n</v>
      </c>
      <c r="E660" s="245" t="str">
        <f>AllData!B991</f>
        <v>Threaded Cube</v>
      </c>
      <c r="G660" s="245" t="str">
        <f>AllData!C991</f>
        <v>1/2" x 1/2" x 1/2"</v>
      </c>
      <c r="H660" s="246" t="str">
        <f>AllData!D991</f>
        <v>Tapped 6 ways</v>
      </c>
      <c r="I660" s="245">
        <f>AllData!E991</f>
        <v>14.5</v>
      </c>
      <c r="J660" s="245">
        <f>AllData!F991</f>
        <v>4.95</v>
      </c>
      <c r="K660" s="245">
        <f>ROUND(AllData!G991,2)</f>
        <v>4.55</v>
      </c>
      <c r="L660" s="245">
        <f>ROUND(AllData!H991,2)</f>
        <v>3.96</v>
      </c>
      <c r="M660" s="245" t="str">
        <f t="shared" si="146"/>
        <v>Brass</v>
      </c>
    </row>
    <row r="661" spans="1:13">
      <c r="A661" s="245" t="s">
        <v>2903</v>
      </c>
      <c r="B661" s="245" t="s">
        <v>2661</v>
      </c>
      <c r="C661" s="245" t="str">
        <f t="shared" ref="C661:C669" si="147">$Q$18</f>
        <v>Cranks &amp; Couplings</v>
      </c>
      <c r="D661" s="246" t="str">
        <f>AllData!A993</f>
        <v>63e</v>
      </c>
      <c r="E661" s="245" t="str">
        <f>AllData!B993</f>
        <v>Narrow Coupling</v>
      </c>
      <c r="G661" s="245" t="str">
        <f>AllData!C993</f>
        <v>3 Bores</v>
      </c>
      <c r="H661" s="246" t="str">
        <f>AllData!D993</f>
        <v>5/16'' Ø</v>
      </c>
      <c r="I661" s="245">
        <f>AllData!E993</f>
        <v>6.5</v>
      </c>
      <c r="J661" s="245">
        <f>AllData!F993</f>
        <v>4.84</v>
      </c>
      <c r="K661" s="245">
        <f>ROUND(AllData!G993,2)</f>
        <v>4.45</v>
      </c>
      <c r="L661" s="245">
        <f>ROUND(AllData!H993,2)</f>
        <v>3.87</v>
      </c>
      <c r="M661" s="245" t="str">
        <f t="shared" si="146"/>
        <v>Brass</v>
      </c>
    </row>
    <row r="662" spans="1:13">
      <c r="A662" s="245" t="s">
        <v>2904</v>
      </c>
      <c r="B662" s="245" t="s">
        <v>2661</v>
      </c>
      <c r="C662" s="245" t="str">
        <f t="shared" si="147"/>
        <v>Cranks &amp; Couplings</v>
      </c>
      <c r="D662" s="246" t="str">
        <f>AllData!A994</f>
        <v>63f</v>
      </c>
      <c r="E662" s="245" t="str">
        <f>AllData!B994</f>
        <v>Coupling</v>
      </c>
      <c r="G662" s="245" t="str">
        <f>AllData!C994</f>
        <v>4 Bores</v>
      </c>
      <c r="H662" s="246"/>
      <c r="I662" s="245">
        <f>AllData!E994</f>
        <v>7.8</v>
      </c>
      <c r="J662" s="245">
        <f>AllData!F994</f>
        <v>5.51</v>
      </c>
      <c r="K662" s="245">
        <f>ROUND(AllData!G994,2)</f>
        <v>5.07</v>
      </c>
      <c r="L662" s="245">
        <f>ROUND(AllData!H994,2)</f>
        <v>4.41</v>
      </c>
      <c r="M662" s="245" t="str">
        <f t="shared" si="146"/>
        <v>Brass</v>
      </c>
    </row>
    <row r="663" spans="1:13">
      <c r="A663" s="245" t="s">
        <v>2905</v>
      </c>
      <c r="B663" s="245" t="s">
        <v>2661</v>
      </c>
      <c r="C663" s="245" t="str">
        <f t="shared" si="147"/>
        <v>Cranks &amp; Couplings</v>
      </c>
      <c r="D663" s="246" t="str">
        <f>AllData!A995</f>
        <v>63g</v>
      </c>
      <c r="E663" s="245" t="str">
        <f>AllData!B995</f>
        <v>Coupling</v>
      </c>
      <c r="G663" s="245" t="str">
        <f>AllData!C995</f>
        <v>5 Bores</v>
      </c>
      <c r="H663" s="246"/>
      <c r="I663" s="245">
        <f>AllData!E995</f>
        <v>9.6</v>
      </c>
      <c r="J663" s="245">
        <f>AllData!F995</f>
        <v>6.9</v>
      </c>
      <c r="K663" s="245">
        <f>ROUND(AllData!G995,2)</f>
        <v>6.35</v>
      </c>
      <c r="L663" s="245">
        <f>ROUND(AllData!H995,2)</f>
        <v>5.52</v>
      </c>
      <c r="M663" s="245" t="str">
        <f t="shared" si="146"/>
        <v>Brass</v>
      </c>
    </row>
    <row r="664" spans="1:13">
      <c r="A664" s="245" t="s">
        <v>2906</v>
      </c>
      <c r="B664" s="245" t="s">
        <v>2661</v>
      </c>
      <c r="C664" s="245" t="str">
        <f t="shared" si="147"/>
        <v>Cranks &amp; Couplings</v>
      </c>
      <c r="D664" s="246" t="str">
        <f>AllData!A996</f>
        <v>63h</v>
      </c>
      <c r="E664" s="245" t="str">
        <f>AllData!B996</f>
        <v>Rectangular Coupling</v>
      </c>
      <c r="G664" s="245" t="str">
        <f>AllData!C996</f>
        <v>3 Bores</v>
      </c>
      <c r="H664" s="246" t="str">
        <f>AllData!D996</f>
        <v>1/2'' x 1/2'' x 13/16''</v>
      </c>
      <c r="I664" s="245">
        <f>AllData!E996</f>
        <v>19.399999999999999</v>
      </c>
      <c r="J664" s="245">
        <f>AllData!F996</f>
        <v>5.04</v>
      </c>
      <c r="K664" s="245">
        <f>ROUND(AllData!G996,2)</f>
        <v>4.6399999999999997</v>
      </c>
      <c r="L664" s="245">
        <f>ROUND(AllData!H996,2)</f>
        <v>4.03</v>
      </c>
      <c r="M664" s="245" t="str">
        <f t="shared" si="146"/>
        <v>Brass</v>
      </c>
    </row>
    <row r="665" spans="1:13">
      <c r="A665" s="245" t="s">
        <v>2907</v>
      </c>
      <c r="B665" s="245" t="s">
        <v>2661</v>
      </c>
      <c r="C665" s="245" t="str">
        <f t="shared" si="147"/>
        <v>Cranks &amp; Couplings</v>
      </c>
      <c r="D665" s="246" t="str">
        <f>AllData!A997</f>
        <v>63j</v>
      </c>
      <c r="E665" s="245" t="str">
        <f>AllData!B997</f>
        <v>Rectangular Coupling</v>
      </c>
      <c r="G665" s="245" t="str">
        <f>AllData!C997</f>
        <v>7 Bores</v>
      </c>
      <c r="H665" s="246" t="str">
        <f>AllData!D997</f>
        <v>1/2'' x 1/2'' x 1-15/16''</v>
      </c>
      <c r="I665" s="245">
        <f>AllData!E997</f>
        <v>46.3</v>
      </c>
      <c r="J665" s="245">
        <f>AllData!F997</f>
        <v>11.83</v>
      </c>
      <c r="K665" s="245">
        <f>ROUND(AllData!G997,2)</f>
        <v>10.88</v>
      </c>
      <c r="L665" s="245">
        <f>ROUND(AllData!H997,2)</f>
        <v>9.4600000000000009</v>
      </c>
      <c r="M665" s="245" t="str">
        <f t="shared" si="146"/>
        <v>Brass</v>
      </c>
    </row>
    <row r="666" spans="1:13">
      <c r="A666" s="245" t="s">
        <v>2908</v>
      </c>
      <c r="B666" s="245" t="s">
        <v>2661</v>
      </c>
      <c r="C666" s="245" t="str">
        <f t="shared" si="147"/>
        <v>Cranks &amp; Couplings</v>
      </c>
      <c r="D666" s="246" t="str">
        <f>AllData!A998</f>
        <v>63k</v>
      </c>
      <c r="E666" s="245" t="str">
        <f>AllData!B998</f>
        <v>Narrow Rectangular Coupling</v>
      </c>
      <c r="G666" s="245" t="str">
        <f>AllData!C998</f>
        <v>3 Bores</v>
      </c>
      <c r="H666" s="246" t="str">
        <f>AllData!D998</f>
        <v>3/8'' x 3/8'' x 13/16''</v>
      </c>
      <c r="I666" s="245">
        <f>AllData!E998</f>
        <v>9.5</v>
      </c>
      <c r="J666" s="245">
        <f>AllData!F998</f>
        <v>4.9400000000000004</v>
      </c>
      <c r="K666" s="245">
        <f>ROUND(AllData!G998,2)</f>
        <v>4.54</v>
      </c>
      <c r="L666" s="245">
        <f>ROUND(AllData!H998,2)</f>
        <v>3.95</v>
      </c>
      <c r="M666" s="245" t="str">
        <f t="shared" si="146"/>
        <v>Brass</v>
      </c>
    </row>
    <row r="667" spans="1:13">
      <c r="A667" s="245" t="s">
        <v>2909</v>
      </c>
      <c r="B667" s="245" t="s">
        <v>2661</v>
      </c>
      <c r="C667" s="245" t="str">
        <f t="shared" si="147"/>
        <v>Cranks &amp; Couplings</v>
      </c>
      <c r="D667" s="246" t="str">
        <f>AllData!A999</f>
        <v>63s</v>
      </c>
      <c r="E667" s="245" t="str">
        <f>AllData!B999</f>
        <v>Screwed Rod Coupling</v>
      </c>
      <c r="G667" s="245" t="str">
        <f>AllData!C999</f>
        <v>3/8''</v>
      </c>
      <c r="H667" s="246" t="str">
        <f>AllData!D999</f>
        <v>Hex X-Section</v>
      </c>
      <c r="I667" s="245">
        <f>AllData!E999</f>
        <v>3</v>
      </c>
      <c r="J667" s="245">
        <f>AllData!F999</f>
        <v>1.27</v>
      </c>
      <c r="K667" s="245">
        <f>ROUND(AllData!G999,2)</f>
        <v>1.17</v>
      </c>
      <c r="L667" s="245">
        <f>ROUND(AllData!H999,2)</f>
        <v>1.02</v>
      </c>
      <c r="M667" s="245" t="str">
        <f t="shared" si="146"/>
        <v>Brass</v>
      </c>
    </row>
    <row r="668" spans="1:13">
      <c r="A668" s="245" t="s">
        <v>2910</v>
      </c>
      <c r="B668" s="245" t="s">
        <v>2661</v>
      </c>
      <c r="C668" s="245" t="str">
        <f t="shared" si="147"/>
        <v>Cranks &amp; Couplings</v>
      </c>
      <c r="D668" s="246" t="str">
        <f>AllData!A1000</f>
        <v>136b</v>
      </c>
      <c r="E668" s="245" t="str">
        <f>AllData!B1000</f>
        <v>Handrail Coupling</v>
      </c>
      <c r="G668" s="245" t="str">
        <f>AllData!C1000</f>
        <v>Threaded base</v>
      </c>
      <c r="H668" s="246"/>
      <c r="I668" s="245">
        <f>AllData!E1000</f>
        <v>5.75</v>
      </c>
      <c r="J668" s="245">
        <f>AllData!F1000</f>
        <v>3.96</v>
      </c>
      <c r="K668" s="245">
        <f>ROUND(AllData!G1000,2)</f>
        <v>3.64</v>
      </c>
      <c r="L668" s="245">
        <f>ROUND(AllData!H1000,2)</f>
        <v>3.17</v>
      </c>
      <c r="M668" s="245" t="str">
        <f t="shared" si="146"/>
        <v>Brass</v>
      </c>
    </row>
    <row r="669" spans="1:13">
      <c r="A669" s="245" t="s">
        <v>2911</v>
      </c>
      <c r="B669" s="245" t="s">
        <v>2661</v>
      </c>
      <c r="C669" s="245" t="str">
        <f t="shared" si="147"/>
        <v>Cranks &amp; Couplings</v>
      </c>
      <c r="D669" s="246" t="str">
        <f>AllData!A1001</f>
        <v>171a</v>
      </c>
      <c r="E669" s="245" t="str">
        <f>AllData!B1001</f>
        <v>Short Socket Coupling</v>
      </c>
      <c r="H669" s="246"/>
      <c r="I669" s="245">
        <f>AllData!E1001</f>
        <v>15.8</v>
      </c>
      <c r="J669" s="245">
        <f>AllData!F1001</f>
        <v>7.12</v>
      </c>
      <c r="K669" s="245">
        <f>ROUND(AllData!G1001,2)</f>
        <v>6.55</v>
      </c>
      <c r="L669" s="245">
        <f>ROUND(AllData!H1001,2)</f>
        <v>5.7</v>
      </c>
      <c r="M669" s="245" t="str">
        <f t="shared" si="146"/>
        <v>Brass</v>
      </c>
    </row>
    <row r="670" spans="1:13">
      <c r="A670" s="245" t="s">
        <v>2912</v>
      </c>
      <c r="B670" s="245" t="s">
        <v>2661</v>
      </c>
      <c r="C670" s="245" t="str">
        <f>$Q$14</f>
        <v>Axles &amp; Rods</v>
      </c>
      <c r="D670" s="246" t="str">
        <f>AllData!A1002</f>
        <v>179a</v>
      </c>
      <c r="E670" s="245" t="str">
        <f>AllData!B1002</f>
        <v>Pivot Rod Socket</v>
      </c>
      <c r="G670" s="245" t="str">
        <f>AllData!C1002</f>
        <v>5/16" Dia.</v>
      </c>
      <c r="H670" s="246" t="str">
        <f>AllData!D1002</f>
        <v>converts any standard axle to pivot rod</v>
      </c>
      <c r="I670" s="245">
        <f>AllData!E1002</f>
        <v>3</v>
      </c>
      <c r="J670" s="245">
        <f>AllData!F1002</f>
        <v>3.32</v>
      </c>
      <c r="K670" s="245">
        <f>ROUND(AllData!G1002,2)</f>
        <v>3.05</v>
      </c>
      <c r="L670" s="245">
        <f>ROUND(AllData!H1002,2)</f>
        <v>2.66</v>
      </c>
      <c r="M670" s="245" t="str">
        <f t="shared" si="146"/>
        <v>Brass</v>
      </c>
    </row>
    <row r="671" spans="1:13">
      <c r="A671" s="245" t="s">
        <v>2913</v>
      </c>
      <c r="B671" s="245" t="s">
        <v>2661</v>
      </c>
      <c r="C671" s="245" t="str">
        <f>$Q$13</f>
        <v>Wheels &amp; Pulleys</v>
      </c>
      <c r="D671" s="246" t="str">
        <f>AllData!A1004</f>
        <v>20d</v>
      </c>
      <c r="E671" s="245" t="str">
        <f>AllData!B1004</f>
        <v>Flanged Wheel</v>
      </c>
      <c r="G671" s="245" t="str">
        <f>AllData!C1004</f>
        <v>1/2'' Dia.</v>
      </c>
      <c r="H671" s="246"/>
      <c r="I671" s="245">
        <f>AllData!E1004</f>
        <v>9.6999999999999993</v>
      </c>
      <c r="J671" s="245">
        <f>AllData!F1004</f>
        <v>4.12</v>
      </c>
      <c r="K671" s="245">
        <f>ROUND(AllData!G1004,2)</f>
        <v>3.79</v>
      </c>
      <c r="L671" s="245">
        <f>ROUND(AllData!H1004,2)</f>
        <v>3.3</v>
      </c>
      <c r="M671" s="245" t="str">
        <f t="shared" si="146"/>
        <v>Brass</v>
      </c>
    </row>
    <row r="672" spans="1:13">
      <c r="A672" s="245" t="s">
        <v>2914</v>
      </c>
      <c r="B672" s="245" t="s">
        <v>2661</v>
      </c>
      <c r="C672" s="245" t="str">
        <f>$Q$13</f>
        <v>Wheels &amp; Pulleys</v>
      </c>
      <c r="D672" s="246" t="str">
        <f>AllData!A1005</f>
        <v>20e</v>
      </c>
      <c r="E672" s="245" t="str">
        <f>AllData!B1005</f>
        <v>Flanged Wheel w/o boss</v>
      </c>
      <c r="G672" s="245" t="str">
        <f>AllData!C1005</f>
        <v>1/2'' Dia.</v>
      </c>
      <c r="H672" s="246"/>
      <c r="I672" s="245">
        <f>AllData!E1005</f>
        <v>7</v>
      </c>
      <c r="J672" s="245">
        <f>AllData!F1005</f>
        <v>2.39</v>
      </c>
      <c r="K672" s="245">
        <f>ROUND(AllData!G1005,2)</f>
        <v>2.2000000000000002</v>
      </c>
      <c r="L672" s="245">
        <f>ROUND(AllData!H1005,2)</f>
        <v>1.91</v>
      </c>
      <c r="M672" s="245" t="str">
        <f t="shared" si="146"/>
        <v>Brass</v>
      </c>
    </row>
    <row r="673" spans="1:13">
      <c r="A673" s="245" t="s">
        <v>2915</v>
      </c>
      <c r="B673" s="245" t="s">
        <v>2661</v>
      </c>
      <c r="C673" s="245" t="str">
        <f>$Q$16</f>
        <v>Bearings</v>
      </c>
      <c r="D673" s="246" t="str">
        <f>AllData!A1006</f>
        <v>20f</v>
      </c>
      <c r="E673" s="245" t="str">
        <f>AllData!B1006</f>
        <v>Roller 3/8" for bearing</v>
      </c>
      <c r="H673" s="246"/>
      <c r="I673" s="245">
        <f>AllData!E1006</f>
        <v>8.3000000000000007</v>
      </c>
      <c r="J673" s="245">
        <f>AllData!F1006</f>
        <v>3.66</v>
      </c>
      <c r="K673" s="245">
        <f>ROUND(AllData!G1006,2)</f>
        <v>3.37</v>
      </c>
      <c r="L673" s="245">
        <f>ROUND(AllData!H1006,2)</f>
        <v>2.93</v>
      </c>
      <c r="M673" s="245" t="str">
        <f t="shared" si="146"/>
        <v>Brass</v>
      </c>
    </row>
    <row r="674" spans="1:13">
      <c r="A674" s="245" t="s">
        <v>2916</v>
      </c>
      <c r="B674" s="245" t="s">
        <v>2661</v>
      </c>
      <c r="C674" s="245" t="str">
        <f>$Q$13</f>
        <v>Wheels &amp; Pulleys</v>
      </c>
      <c r="D674" s="246" t="str">
        <f>AllData!A1007</f>
        <v>20g</v>
      </c>
      <c r="E674" s="245" t="str">
        <f>AllData!B1007</f>
        <v>Flanged Wheel w/o boss</v>
      </c>
      <c r="G674" s="245" t="str">
        <f>AllData!C1007</f>
        <v xml:space="preserve"> </v>
      </c>
      <c r="H674" s="246"/>
      <c r="I674" s="245">
        <f>AllData!E1007</f>
        <v>22.3</v>
      </c>
      <c r="J674" s="245">
        <f>AllData!F1007</f>
        <v>9.16</v>
      </c>
      <c r="K674" s="245">
        <f>ROUND(AllData!G1007,2)</f>
        <v>8.43</v>
      </c>
      <c r="L674" s="245">
        <f>ROUND(AllData!H1007,2)</f>
        <v>7.33</v>
      </c>
      <c r="M674" s="245" t="str">
        <f t="shared" si="146"/>
        <v>Brass</v>
      </c>
    </row>
    <row r="675" spans="1:13">
      <c r="A675" s="245" t="s">
        <v>2917</v>
      </c>
      <c r="B675" s="245" t="s">
        <v>2661</v>
      </c>
      <c r="C675" s="245" t="str">
        <f>$Q$18</f>
        <v>Cranks &amp; Couplings</v>
      </c>
      <c r="D675" s="246" t="str">
        <f>AllData!A1009</f>
        <v>140a</v>
      </c>
      <c r="E675" s="245" t="str">
        <f>AllData!B1009</f>
        <v>Constant Velocity Joint</v>
      </c>
      <c r="G675" s="245" t="str">
        <f>AllData!C1009</f>
        <v xml:space="preserve">     </v>
      </c>
      <c r="H675" s="246"/>
      <c r="I675" s="245">
        <f>AllData!E1009</f>
        <v>19</v>
      </c>
      <c r="J675" s="245">
        <f>AllData!F1009</f>
        <v>13.88</v>
      </c>
      <c r="K675" s="245">
        <f>ROUND(AllData!G1009,2)</f>
        <v>12.77</v>
      </c>
      <c r="L675" s="245">
        <f>ROUND(AllData!H1009,2)</f>
        <v>11.1</v>
      </c>
      <c r="M675" s="245" t="str">
        <f t="shared" si="146"/>
        <v>Brass</v>
      </c>
    </row>
    <row r="676" spans="1:13">
      <c r="A676" s="245" t="s">
        <v>2918</v>
      </c>
      <c r="B676" s="245" t="s">
        <v>2661</v>
      </c>
      <c r="C676" s="245" t="str">
        <f>$Q$18</f>
        <v>Cranks &amp; Couplings</v>
      </c>
      <c r="D676" s="246" t="str">
        <f>AllData!A1010</f>
        <v>140M</v>
      </c>
      <c r="E676" s="245" t="str">
        <f>AllData!B1010</f>
        <v>Universal Joint</v>
      </c>
      <c r="G676" s="245" t="str">
        <f>AllData!C1010</f>
        <v>Marklin style</v>
      </c>
      <c r="H676" s="246"/>
      <c r="I676" s="245">
        <f>AllData!E1010</f>
        <v>18</v>
      </c>
      <c r="J676" s="245">
        <f>AllData!F1010</f>
        <v>16.48</v>
      </c>
      <c r="K676" s="245">
        <f>ROUND(AllData!G1010,2)</f>
        <v>15.16</v>
      </c>
      <c r="L676" s="245">
        <f>ROUND(AllData!H1010,2)</f>
        <v>13.18</v>
      </c>
      <c r="M676" s="245" t="str">
        <f t="shared" si="146"/>
        <v>Brass</v>
      </c>
    </row>
    <row r="677" spans="1:13">
      <c r="A677" s="245" t="s">
        <v>2919</v>
      </c>
      <c r="B677" s="245" t="s">
        <v>2661</v>
      </c>
      <c r="C677" s="245" t="str">
        <f>$Q$7</f>
        <v>Brackets</v>
      </c>
      <c r="D677" s="246" t="str">
        <f>AllData!A1012</f>
        <v>50a</v>
      </c>
      <c r="E677" s="245" t="str">
        <f>AllData!B1012</f>
        <v>Narrow Slide Piece</v>
      </c>
      <c r="H677" s="246"/>
      <c r="I677" s="245">
        <f>AllData!E1012</f>
        <v>5.4</v>
      </c>
      <c r="J677" s="245">
        <f>AllData!F1012</f>
        <v>4.28</v>
      </c>
      <c r="K677" s="245">
        <f>ROUND(AllData!G1012,2)</f>
        <v>3.94</v>
      </c>
      <c r="L677" s="245">
        <f>ROUND(AllData!H1012,2)</f>
        <v>3.42</v>
      </c>
      <c r="M677" s="245" t="str">
        <f t="shared" si="146"/>
        <v>Brass</v>
      </c>
    </row>
    <row r="678" spans="1:13">
      <c r="A678" s="245" t="s">
        <v>2920</v>
      </c>
      <c r="B678" s="245" t="s">
        <v>2661</v>
      </c>
      <c r="C678" s="245" t="str">
        <f>$Q$13</f>
        <v>Wheels &amp; Pulleys</v>
      </c>
      <c r="D678" s="246" t="str">
        <f>AllData!A1014</f>
        <v>57f</v>
      </c>
      <c r="E678" s="245" t="str">
        <f>AllData!B1014</f>
        <v>Pulley Hook</v>
      </c>
      <c r="G678" s="245" t="str">
        <f>AllData!C1014</f>
        <v xml:space="preserve">As 57e with 1/4'' Brass pulley </v>
      </c>
      <c r="H678" s="246"/>
      <c r="I678" s="245">
        <f>AllData!E1014</f>
        <v>24.3</v>
      </c>
      <c r="J678" s="245">
        <f>AllData!F1014</f>
        <v>11.35</v>
      </c>
      <c r="K678" s="245">
        <f>ROUND(AllData!G1014,2)</f>
        <v>10.44</v>
      </c>
      <c r="L678" s="245">
        <f>ROUND(AllData!H1014,2)</f>
        <v>9.08</v>
      </c>
      <c r="M678" s="245" t="str">
        <f t="shared" si="146"/>
        <v>Brass</v>
      </c>
    </row>
    <row r="679" spans="1:13">
      <c r="A679" s="245" t="s">
        <v>2921</v>
      </c>
      <c r="B679" s="245" t="s">
        <v>2661</v>
      </c>
      <c r="C679" s="253" t="str">
        <f>$Q$15</f>
        <v>Nuts &amp; Bolts</v>
      </c>
      <c r="D679" s="254" t="str">
        <f>AllData!A1018</f>
        <v>83</v>
      </c>
      <c r="E679" s="253" t="s">
        <v>3421</v>
      </c>
      <c r="F679" s="255" t="str">
        <f>AllData!B1018</f>
        <v xml:space="preserve">* O * </v>
      </c>
      <c r="G679" s="253" t="str">
        <f>AllData!C1018</f>
        <v>Length 25/32" at 1/4'' spacing</v>
      </c>
      <c r="H679" s="254" t="str">
        <f>AllData!D1018</f>
        <v>3/8''x1/8'' section</v>
      </c>
      <c r="I679" s="253">
        <f>AllData!E1018</f>
        <v>4.3</v>
      </c>
      <c r="J679" s="253">
        <f>AllData!F1018</f>
        <v>2.84</v>
      </c>
      <c r="K679" s="253">
        <f>ROUND(AllData!G1018,2)</f>
        <v>2.61</v>
      </c>
      <c r="L679" s="253">
        <f>ROUND(AllData!H1018,2)</f>
        <v>2.27</v>
      </c>
      <c r="M679" s="253" t="str">
        <f t="shared" si="146"/>
        <v>Brass</v>
      </c>
    </row>
    <row r="680" spans="1:13">
      <c r="A680" s="245" t="s">
        <v>2922</v>
      </c>
      <c r="B680" s="245" t="s">
        <v>2661</v>
      </c>
      <c r="C680" s="253" t="str">
        <f t="shared" ref="C680:C682" si="148">$Q$15</f>
        <v>Nuts &amp; Bolts</v>
      </c>
      <c r="D680" s="254" t="str">
        <f>AllData!A1019</f>
        <v>83a</v>
      </c>
      <c r="E680" s="253" t="s">
        <v>3421</v>
      </c>
      <c r="F680" s="255" t="str">
        <f>AllData!B1019</f>
        <v>* O O O *</v>
      </c>
      <c r="G680" s="253" t="str">
        <f>AllData!C1019</f>
        <v>Length 1 9/32" at 1/4'' spacing</v>
      </c>
      <c r="H680" s="254" t="str">
        <f>AllData!D1019</f>
        <v>3/8''x1/8'' section</v>
      </c>
      <c r="I680" s="253">
        <f>AllData!E1019</f>
        <v>6.5</v>
      </c>
      <c r="J680" s="253">
        <f>AllData!F1019</f>
        <v>4.72</v>
      </c>
      <c r="K680" s="253">
        <f>ROUND(AllData!G1019,2)</f>
        <v>4.34</v>
      </c>
      <c r="L680" s="253">
        <f>ROUND(AllData!H1019,2)</f>
        <v>3.78</v>
      </c>
      <c r="M680" s="253" t="str">
        <f t="shared" si="146"/>
        <v>Brass</v>
      </c>
    </row>
    <row r="681" spans="1:13">
      <c r="A681" s="245" t="s">
        <v>2923</v>
      </c>
      <c r="B681" s="245" t="s">
        <v>2661</v>
      </c>
      <c r="C681" s="253" t="str">
        <f t="shared" si="148"/>
        <v>Nuts &amp; Bolts</v>
      </c>
      <c r="D681" s="254" t="str">
        <f>AllData!A1020</f>
        <v>83b</v>
      </c>
      <c r="E681" s="253" t="s">
        <v>3421</v>
      </c>
      <c r="F681" s="255" t="str">
        <f>AllData!B1020</f>
        <v>* * O O O * *</v>
      </c>
      <c r="G681" s="253" t="str">
        <f>AllData!C1020</f>
        <v>Length 1 25/32" at 1/4'' spacing</v>
      </c>
      <c r="H681" s="254" t="str">
        <f>AllData!D1020</f>
        <v>3/8''x1/8'' section</v>
      </c>
      <c r="I681" s="253">
        <f>AllData!E1020</f>
        <v>9</v>
      </c>
      <c r="J681" s="253">
        <f>AllData!F1020</f>
        <v>6.57</v>
      </c>
      <c r="K681" s="253">
        <f>ROUND(AllData!G1020,2)</f>
        <v>6.04</v>
      </c>
      <c r="L681" s="253">
        <f>ROUND(AllData!H1020,2)</f>
        <v>5.26</v>
      </c>
      <c r="M681" s="253" t="str">
        <f t="shared" si="146"/>
        <v>Brass</v>
      </c>
    </row>
    <row r="682" spans="1:13">
      <c r="A682" s="245" t="s">
        <v>2924</v>
      </c>
      <c r="B682" s="245" t="s">
        <v>2661</v>
      </c>
      <c r="C682" s="253" t="str">
        <f t="shared" si="148"/>
        <v>Nuts &amp; Bolts</v>
      </c>
      <c r="D682" s="254" t="str">
        <f>AllData!A1021</f>
        <v>83c</v>
      </c>
      <c r="E682" s="253" t="s">
        <v>3421</v>
      </c>
      <c r="F682" s="255" t="str">
        <f>AllData!B1021</f>
        <v>* * O * O * O * *</v>
      </c>
      <c r="G682" s="253" t="str">
        <f>AllData!C1021</f>
        <v>Length 2 9/32" at 1/4'' spacing</v>
      </c>
      <c r="H682" s="254" t="str">
        <f>AllData!D1021</f>
        <v>3/8''x1/8'' section</v>
      </c>
      <c r="I682" s="253">
        <f>AllData!E1021</f>
        <v>11.5</v>
      </c>
      <c r="J682" s="253">
        <f>AllData!F1021</f>
        <v>8.48</v>
      </c>
      <c r="K682" s="253">
        <f>ROUND(AllData!G1021,2)</f>
        <v>7.8</v>
      </c>
      <c r="L682" s="253">
        <f>ROUND(AllData!H1021,2)</f>
        <v>6.78</v>
      </c>
      <c r="M682" s="253" t="str">
        <f t="shared" si="146"/>
        <v>Brass</v>
      </c>
    </row>
    <row r="683" spans="1:13">
      <c r="A683" s="245" t="s">
        <v>2925</v>
      </c>
      <c r="B683" s="245" t="s">
        <v>2661</v>
      </c>
      <c r="C683" s="253" t="str">
        <f>$Q$19</f>
        <v>Collars &amp; Standards</v>
      </c>
      <c r="D683" s="254" t="str">
        <f>AllData!A1025</f>
        <v>59e</v>
      </c>
      <c r="E683" s="253" t="str">
        <f>AllData!B1025</f>
        <v>Spacer</v>
      </c>
      <c r="F683" s="253" t="s">
        <v>3420</v>
      </c>
      <c r="G683" s="253" t="str">
        <f>AllData!C1025</f>
        <v>1/2''</v>
      </c>
      <c r="H683" s="254"/>
      <c r="I683" s="253">
        <f>AllData!E1025</f>
        <v>6.3</v>
      </c>
      <c r="J683" s="253">
        <f>AllData!F1025</f>
        <v>1.3</v>
      </c>
      <c r="K683" s="253">
        <f>ROUND(AllData!G1025,2)</f>
        <v>1.2</v>
      </c>
      <c r="L683" s="253">
        <f>ROUND(AllData!H1025,2)</f>
        <v>1.04</v>
      </c>
      <c r="M683" s="253" t="str">
        <f t="shared" si="146"/>
        <v>Brass</v>
      </c>
    </row>
    <row r="684" spans="1:13">
      <c r="A684" s="245" t="s">
        <v>2926</v>
      </c>
      <c r="B684" s="245" t="s">
        <v>2661</v>
      </c>
      <c r="C684" s="253" t="str">
        <f t="shared" ref="C684:C688" si="149">$Q$19</f>
        <v>Collars &amp; Standards</v>
      </c>
      <c r="D684" s="254" t="str">
        <f>AllData!A1026</f>
        <v>59f</v>
      </c>
      <c r="E684" s="253" t="str">
        <f>AllData!B1026</f>
        <v>Spacer</v>
      </c>
      <c r="F684" s="253" t="s">
        <v>3420</v>
      </c>
      <c r="G684" s="253" t="str">
        <f>AllData!C1026</f>
        <v>1''</v>
      </c>
      <c r="H684" s="254"/>
      <c r="I684" s="253">
        <f>AllData!E1026</f>
        <v>12.6</v>
      </c>
      <c r="J684" s="253">
        <f>AllData!F1026</f>
        <v>2.2799999999999998</v>
      </c>
      <c r="K684" s="253">
        <f>ROUND(AllData!G1026,2)</f>
        <v>2.1</v>
      </c>
      <c r="L684" s="253">
        <f>ROUND(AllData!H1026,2)</f>
        <v>1.82</v>
      </c>
      <c r="M684" s="253" t="str">
        <f t="shared" si="146"/>
        <v>Brass</v>
      </c>
    </row>
    <row r="685" spans="1:13">
      <c r="A685" s="245" t="s">
        <v>2927</v>
      </c>
      <c r="B685" s="245" t="s">
        <v>2661</v>
      </c>
      <c r="C685" s="253" t="str">
        <f t="shared" si="149"/>
        <v>Collars &amp; Standards</v>
      </c>
      <c r="D685" s="254" t="str">
        <f>AllData!A1027</f>
        <v>59g</v>
      </c>
      <c r="E685" s="253" t="str">
        <f>AllData!B1027</f>
        <v>Spacer</v>
      </c>
      <c r="F685" s="253" t="s">
        <v>3420</v>
      </c>
      <c r="G685" s="253" t="str">
        <f>AllData!C1027</f>
        <v>1-1/2''</v>
      </c>
      <c r="H685" s="254"/>
      <c r="I685" s="253">
        <f>AllData!E1027</f>
        <v>19.5</v>
      </c>
      <c r="J685" s="253">
        <f>AllData!F1027</f>
        <v>3.28</v>
      </c>
      <c r="K685" s="253">
        <f>ROUND(AllData!G1027,2)</f>
        <v>3.02</v>
      </c>
      <c r="L685" s="253">
        <f>ROUND(AllData!H1027,2)</f>
        <v>2.62</v>
      </c>
      <c r="M685" s="253" t="str">
        <f t="shared" si="146"/>
        <v>Brass</v>
      </c>
    </row>
    <row r="686" spans="1:13">
      <c r="A686" s="245" t="s">
        <v>2928</v>
      </c>
      <c r="B686" s="245" t="s">
        <v>2661</v>
      </c>
      <c r="C686" s="253" t="str">
        <f t="shared" si="149"/>
        <v>Collars &amp; Standards</v>
      </c>
      <c r="D686" s="254" t="str">
        <f>AllData!A1028</f>
        <v>59h</v>
      </c>
      <c r="E686" s="253" t="str">
        <f>AllData!B1028</f>
        <v>Spacer</v>
      </c>
      <c r="F686" s="253" t="s">
        <v>3420</v>
      </c>
      <c r="G686" s="253" t="str">
        <f>AllData!C1028</f>
        <v>2''</v>
      </c>
      <c r="H686" s="254"/>
      <c r="I686" s="253">
        <f>AllData!E1028</f>
        <v>25.5</v>
      </c>
      <c r="J686" s="253">
        <f>AllData!F1028</f>
        <v>4.26</v>
      </c>
      <c r="K686" s="253">
        <f>ROUND(AllData!G1028,2)</f>
        <v>3.92</v>
      </c>
      <c r="L686" s="253">
        <f>ROUND(AllData!H1028,2)</f>
        <v>3.41</v>
      </c>
      <c r="M686" s="253" t="str">
        <f t="shared" si="146"/>
        <v>Brass</v>
      </c>
    </row>
    <row r="687" spans="1:13">
      <c r="A687" s="245" t="s">
        <v>2929</v>
      </c>
      <c r="B687" s="245" t="s">
        <v>2661</v>
      </c>
      <c r="C687" s="253" t="str">
        <f t="shared" si="149"/>
        <v>Collars &amp; Standards</v>
      </c>
      <c r="D687" s="254" t="str">
        <f>AllData!A1029</f>
        <v>59j</v>
      </c>
      <c r="E687" s="253" t="str">
        <f>AllData!B1029</f>
        <v>Spacer</v>
      </c>
      <c r="F687" s="253" t="s">
        <v>3420</v>
      </c>
      <c r="G687" s="253" t="str">
        <f>AllData!C1029</f>
        <v>2-1/2''</v>
      </c>
      <c r="H687" s="254"/>
      <c r="I687" s="253">
        <f>AllData!E1029</f>
        <v>31.8</v>
      </c>
      <c r="J687" s="253">
        <f>AllData!F1029</f>
        <v>5.25</v>
      </c>
      <c r="K687" s="253">
        <f>ROUND(AllData!G1029,2)</f>
        <v>4.83</v>
      </c>
      <c r="L687" s="253">
        <f>ROUND(AllData!H1029,2)</f>
        <v>4.2</v>
      </c>
      <c r="M687" s="253" t="str">
        <f t="shared" si="146"/>
        <v>Brass</v>
      </c>
    </row>
    <row r="688" spans="1:13">
      <c r="A688" s="245" t="s">
        <v>2930</v>
      </c>
      <c r="B688" s="245" t="s">
        <v>2661</v>
      </c>
      <c r="C688" s="253" t="str">
        <f t="shared" si="149"/>
        <v>Collars &amp; Standards</v>
      </c>
      <c r="D688" s="254" t="str">
        <f>AllData!A1030</f>
        <v>59k</v>
      </c>
      <c r="E688" s="253" t="str">
        <f>AllData!B1030</f>
        <v>Spacer</v>
      </c>
      <c r="F688" s="253" t="s">
        <v>3420</v>
      </c>
      <c r="G688" s="253" t="str">
        <f>AllData!C1030</f>
        <v>3''</v>
      </c>
      <c r="H688" s="254"/>
      <c r="I688" s="253">
        <f>AllData!E1030</f>
        <v>40</v>
      </c>
      <c r="J688" s="253">
        <f>AllData!F1030</f>
        <v>6.25</v>
      </c>
      <c r="K688" s="253">
        <f>ROUND(AllData!G1030,2)</f>
        <v>5.75</v>
      </c>
      <c r="L688" s="253">
        <f>ROUND(AllData!H1030,2)</f>
        <v>5</v>
      </c>
      <c r="M688" s="253" t="str">
        <f t="shared" si="146"/>
        <v>Brass</v>
      </c>
    </row>
    <row r="689" spans="1:13">
      <c r="A689" s="245" t="s">
        <v>2931</v>
      </c>
      <c r="B689" s="245" t="s">
        <v>2661</v>
      </c>
      <c r="C689" s="245" t="str">
        <f t="shared" ref="C689:C704" si="150">$Q$10</f>
        <v>Girders - Braced</v>
      </c>
      <c r="D689" s="246" t="str">
        <f>AllData!A1034</f>
        <v>99cDO</v>
      </c>
      <c r="E689" s="245" t="str">
        <f>_xlfn.TEXTJOIN(" - ",TRUE,AllData!B1034,"Open Ended")</f>
        <v>Double Braced Girder - Open Ended</v>
      </c>
      <c r="G689" s="245" t="str">
        <f>AllData!C1034</f>
        <v>Length - 15 1/2''</v>
      </c>
      <c r="H689" s="246" t="str">
        <f>AllData!D1034</f>
        <v>31H</v>
      </c>
      <c r="I689" s="245">
        <f>AllData!E1034</f>
        <v>43.3</v>
      </c>
      <c r="J689" s="245">
        <f>AllData!F1034</f>
        <v>11.03</v>
      </c>
      <c r="K689" s="245">
        <f>ROUND(AllData!G1034,2)</f>
        <v>10.15</v>
      </c>
      <c r="L689" s="245">
        <f>ROUND(AllData!H1034,2)</f>
        <v>8.82</v>
      </c>
      <c r="M689" s="245" t="str">
        <f t="shared" ref="M689:M704" si="151">_xlfn.TEXTJOIN(" , ",TRUE,$Q$47,$Q$48,$Q$49)</f>
        <v>Red , UK Yellow , Fr Yellow</v>
      </c>
    </row>
    <row r="690" spans="1:13">
      <c r="A690" s="245" t="s">
        <v>2932</v>
      </c>
      <c r="B690" s="245" t="s">
        <v>2661</v>
      </c>
      <c r="C690" s="245" t="str">
        <f t="shared" si="150"/>
        <v>Girders - Braced</v>
      </c>
      <c r="D690" s="246" t="str">
        <f>AllData!A1035</f>
        <v>99dDO</v>
      </c>
      <c r="E690" s="245" t="str">
        <f>_xlfn.TEXTJOIN(" - ",TRUE,AllData!B1035,"Open Ended")</f>
        <v>Double Braced Girder - Open Ended</v>
      </c>
      <c r="G690" s="245" t="str">
        <f>AllData!C1035</f>
        <v>Length - 18 1/2''</v>
      </c>
      <c r="H690" s="246" t="str">
        <f>AllData!D1035</f>
        <v>37H</v>
      </c>
      <c r="I690" s="245">
        <f>AllData!E1035</f>
        <v>69</v>
      </c>
      <c r="J690" s="245">
        <f>AllData!F1035</f>
        <v>13.43</v>
      </c>
      <c r="K690" s="245">
        <f>ROUND(AllData!G1035,2)</f>
        <v>12.36</v>
      </c>
      <c r="L690" s="245">
        <f>ROUND(AllData!H1035,2)</f>
        <v>10.74</v>
      </c>
      <c r="M690" s="245" t="str">
        <f t="shared" si="151"/>
        <v>Red , UK Yellow , Fr Yellow</v>
      </c>
    </row>
    <row r="691" spans="1:13">
      <c r="A691" s="245" t="s">
        <v>2933</v>
      </c>
      <c r="B691" s="245" t="s">
        <v>2661</v>
      </c>
      <c r="C691" s="245" t="str">
        <f t="shared" si="150"/>
        <v>Girders - Braced</v>
      </c>
      <c r="D691" s="246" t="str">
        <f>AllData!A1036</f>
        <v>99eDO</v>
      </c>
      <c r="E691" s="245" t="str">
        <f>_xlfn.TEXTJOIN(" - ",TRUE,AllData!B1036,"Open Ended")</f>
        <v>Double Braced Girder - Open Ended</v>
      </c>
      <c r="G691" s="245" t="str">
        <f>AllData!C1036</f>
        <v>Length - 24 1/2''</v>
      </c>
      <c r="H691" s="246" t="str">
        <f>AllData!D1036</f>
        <v>49H</v>
      </c>
      <c r="I691" s="245">
        <f>AllData!E1036</f>
        <v>72.7</v>
      </c>
      <c r="J691" s="245">
        <f>AllData!F1036</f>
        <v>17.82</v>
      </c>
      <c r="K691" s="245">
        <f>ROUND(AllData!G1036,2)</f>
        <v>16.39</v>
      </c>
      <c r="L691" s="245">
        <f>ROUND(AllData!H1036,2)</f>
        <v>14.26</v>
      </c>
      <c r="M691" s="245" t="str">
        <f t="shared" si="151"/>
        <v>Red , UK Yellow , Fr Yellow</v>
      </c>
    </row>
    <row r="692" spans="1:13">
      <c r="A692" s="245" t="s">
        <v>2934</v>
      </c>
      <c r="B692" s="245" t="s">
        <v>2661</v>
      </c>
      <c r="C692" s="245" t="str">
        <f t="shared" si="150"/>
        <v>Girders - Braced</v>
      </c>
      <c r="D692" s="246" t="str">
        <f>AllData!A1037</f>
        <v>100bDO</v>
      </c>
      <c r="E692" s="245" t="str">
        <f>_xlfn.TEXTJOIN(" - ",TRUE,AllData!B1037,"Open Ended")</f>
        <v>Double Braced Girder - Open Ended</v>
      </c>
      <c r="G692" s="245" t="str">
        <f>AllData!C1037</f>
        <v>Length - 6 1/2''</v>
      </c>
      <c r="H692" s="246" t="str">
        <f>AllData!D1037</f>
        <v>13H</v>
      </c>
      <c r="I692" s="245">
        <f>AllData!E1037</f>
        <v>23</v>
      </c>
      <c r="J692" s="245">
        <f>AllData!F1037</f>
        <v>4.66</v>
      </c>
      <c r="K692" s="245">
        <f>ROUND(AllData!G1037,2)</f>
        <v>4.29</v>
      </c>
      <c r="L692" s="245">
        <f>ROUND(AllData!H1037,2)</f>
        <v>3.73</v>
      </c>
      <c r="M692" s="245" t="str">
        <f t="shared" si="151"/>
        <v>Red , UK Yellow , Fr Yellow</v>
      </c>
    </row>
    <row r="693" spans="1:13">
      <c r="A693" s="245" t="s">
        <v>2935</v>
      </c>
      <c r="B693" s="245" t="s">
        <v>2661</v>
      </c>
      <c r="C693" s="245" t="str">
        <f t="shared" si="150"/>
        <v>Girders - Braced</v>
      </c>
      <c r="D693" s="246" t="str">
        <f>AllData!A1041</f>
        <v>97SO</v>
      </c>
      <c r="E693" s="245" t="str">
        <f>AllData!B1041</f>
        <v>Single Braced Girder - Open Ended</v>
      </c>
      <c r="G693" s="245" t="str">
        <f>AllData!C1041</f>
        <v>Length - 3 1/2''</v>
      </c>
      <c r="H693" s="246" t="str">
        <f>AllData!D1041</f>
        <v>7H</v>
      </c>
      <c r="I693" s="245">
        <f>AllData!E1041</f>
        <v>8.4</v>
      </c>
      <c r="J693" s="245">
        <f>AllData!F1041</f>
        <v>2.98</v>
      </c>
      <c r="K693" s="245">
        <f>ROUND(AllData!G1041,2)</f>
        <v>2.74</v>
      </c>
      <c r="L693" s="245">
        <f>ROUND(AllData!H1041,2)</f>
        <v>2.38</v>
      </c>
      <c r="M693" s="245" t="str">
        <f t="shared" si="151"/>
        <v>Red , UK Yellow , Fr Yellow</v>
      </c>
    </row>
    <row r="694" spans="1:13">
      <c r="A694" s="245" t="s">
        <v>2936</v>
      </c>
      <c r="B694" s="245" t="s">
        <v>2661</v>
      </c>
      <c r="C694" s="245" t="str">
        <f t="shared" si="150"/>
        <v>Girders - Braced</v>
      </c>
      <c r="D694" s="246" t="str">
        <f>AllData!A1042</f>
        <v>98SO</v>
      </c>
      <c r="E694" s="245" t="str">
        <f>AllData!B1042</f>
        <v>Single Braced Girder - Open Ended</v>
      </c>
      <c r="G694" s="245" t="str">
        <f>AllData!C1042</f>
        <v>Length - 2 1/2''</v>
      </c>
      <c r="H694" s="246" t="str">
        <f>AllData!D1042</f>
        <v>5H</v>
      </c>
      <c r="I694" s="245">
        <f>AllData!E1042</f>
        <v>5.7</v>
      </c>
      <c r="J694" s="245">
        <f>AllData!F1042</f>
        <v>2.82</v>
      </c>
      <c r="K694" s="245">
        <f>ROUND(AllData!G1042,2)</f>
        <v>2.59</v>
      </c>
      <c r="L694" s="245">
        <f>ROUND(AllData!H1042,2)</f>
        <v>2.2599999999999998</v>
      </c>
      <c r="M694" s="245" t="str">
        <f t="shared" si="151"/>
        <v>Red , UK Yellow , Fr Yellow</v>
      </c>
    </row>
    <row r="695" spans="1:13">
      <c r="A695" s="245" t="s">
        <v>2937</v>
      </c>
      <c r="B695" s="245" t="s">
        <v>2661</v>
      </c>
      <c r="C695" s="245" t="str">
        <f t="shared" si="150"/>
        <v>Girders - Braced</v>
      </c>
      <c r="D695" s="246" t="str">
        <f>AllData!A1043</f>
        <v>99aSO</v>
      </c>
      <c r="E695" s="245" t="str">
        <f>AllData!B1043</f>
        <v>Single Braced Girder - Open Ended</v>
      </c>
      <c r="G695" s="245" t="str">
        <f>AllData!C1043</f>
        <v>Length - 9 1/2''</v>
      </c>
      <c r="H695" s="246" t="str">
        <f>AllData!D1043</f>
        <v>19H</v>
      </c>
      <c r="I695" s="245">
        <f>AllData!E1043</f>
        <v>22</v>
      </c>
      <c r="J695" s="245">
        <f>AllData!F1043</f>
        <v>6</v>
      </c>
      <c r="K695" s="245">
        <f>ROUND(AllData!G1043,2)</f>
        <v>5.52</v>
      </c>
      <c r="L695" s="245">
        <f>ROUND(AllData!H1043,2)</f>
        <v>4.8</v>
      </c>
      <c r="M695" s="245" t="str">
        <f t="shared" si="151"/>
        <v>Red , UK Yellow , Fr Yellow</v>
      </c>
    </row>
    <row r="696" spans="1:13">
      <c r="A696" s="245" t="s">
        <v>2938</v>
      </c>
      <c r="B696" s="245" t="s">
        <v>2661</v>
      </c>
      <c r="C696" s="245" t="str">
        <f t="shared" si="150"/>
        <v>Girders - Braced</v>
      </c>
      <c r="D696" s="246" t="str">
        <f>AllData!A1044</f>
        <v>99bSO</v>
      </c>
      <c r="E696" s="245" t="str">
        <f>AllData!B1044</f>
        <v>Single Braced Girder - Open Ended</v>
      </c>
      <c r="G696" s="245" t="str">
        <f>AllData!C1044</f>
        <v>Length - 7 1/2''</v>
      </c>
      <c r="H696" s="246" t="str">
        <f>AllData!D1044</f>
        <v>15H</v>
      </c>
      <c r="I696" s="245">
        <f>AllData!E1044</f>
        <v>19</v>
      </c>
      <c r="J696" s="245">
        <f>AllData!F1044</f>
        <v>5.41</v>
      </c>
      <c r="K696" s="245">
        <f>ROUND(AllData!G1044,2)</f>
        <v>4.9800000000000004</v>
      </c>
      <c r="L696" s="245">
        <f>ROUND(AllData!H1044,2)</f>
        <v>4.33</v>
      </c>
      <c r="M696" s="245" t="str">
        <f t="shared" si="151"/>
        <v>Red , UK Yellow , Fr Yellow</v>
      </c>
    </row>
    <row r="697" spans="1:13">
      <c r="A697" s="245" t="s">
        <v>2939</v>
      </c>
      <c r="B697" s="245" t="s">
        <v>2661</v>
      </c>
      <c r="C697" s="245" t="str">
        <f t="shared" si="150"/>
        <v>Girders - Braced</v>
      </c>
      <c r="D697" s="246" t="str">
        <f>AllData!A1045</f>
        <v>99cSO</v>
      </c>
      <c r="E697" s="245" t="str">
        <f>AllData!B1045</f>
        <v>Single Braced Girder - Open Ended</v>
      </c>
      <c r="G697" s="245" t="str">
        <f>AllData!C1045</f>
        <v>Length - 15 1/2''</v>
      </c>
      <c r="H697" s="246" t="str">
        <f>AllData!D1045</f>
        <v>31H</v>
      </c>
      <c r="I697" s="245">
        <f>AllData!E1045</f>
        <v>36.1</v>
      </c>
      <c r="J697" s="245">
        <f>AllData!F1045</f>
        <v>10.96</v>
      </c>
      <c r="K697" s="245">
        <f>ROUND(AllData!G1045,2)</f>
        <v>10.08</v>
      </c>
      <c r="L697" s="245">
        <f>ROUND(AllData!H1045,2)</f>
        <v>8.77</v>
      </c>
      <c r="M697" s="245" t="str">
        <f t="shared" si="151"/>
        <v>Red , UK Yellow , Fr Yellow</v>
      </c>
    </row>
    <row r="698" spans="1:13">
      <c r="A698" s="245" t="s">
        <v>2940</v>
      </c>
      <c r="B698" s="245" t="s">
        <v>2661</v>
      </c>
      <c r="C698" s="245" t="str">
        <f t="shared" si="150"/>
        <v>Girders - Braced</v>
      </c>
      <c r="D698" s="246" t="str">
        <f>AllData!A1046</f>
        <v>99dSO</v>
      </c>
      <c r="E698" s="245" t="str">
        <f>AllData!B1046</f>
        <v>Single Braced Girder - Open Ended</v>
      </c>
      <c r="G698" s="245" t="str">
        <f>AllData!C1046</f>
        <v>Length - 18 1/2''</v>
      </c>
      <c r="H698" s="246" t="str">
        <f>AllData!D1046</f>
        <v>37H</v>
      </c>
      <c r="I698" s="245">
        <f>AllData!E1046</f>
        <v>43</v>
      </c>
      <c r="J698" s="245">
        <f>AllData!F1046</f>
        <v>13.2</v>
      </c>
      <c r="K698" s="245">
        <f>ROUND(AllData!G1046,2)</f>
        <v>12.14</v>
      </c>
      <c r="L698" s="245">
        <f>ROUND(AllData!H1046,2)</f>
        <v>10.56</v>
      </c>
      <c r="M698" s="245" t="str">
        <f t="shared" si="151"/>
        <v>Red , UK Yellow , Fr Yellow</v>
      </c>
    </row>
    <row r="699" spans="1:13">
      <c r="A699" s="245" t="s">
        <v>2941</v>
      </c>
      <c r="B699" s="245" t="s">
        <v>2661</v>
      </c>
      <c r="C699" s="245" t="str">
        <f t="shared" si="150"/>
        <v>Girders - Braced</v>
      </c>
      <c r="D699" s="246" t="str">
        <f>AllData!A1047</f>
        <v>99eSO</v>
      </c>
      <c r="E699" s="245" t="str">
        <f>AllData!B1047</f>
        <v>Single Braced Girder - Open Ended</v>
      </c>
      <c r="G699" s="245" t="str">
        <f>AllData!C1047</f>
        <v>Length - 24 1/2''</v>
      </c>
      <c r="H699" s="246" t="str">
        <f>AllData!D1047</f>
        <v>49H</v>
      </c>
      <c r="I699" s="245">
        <f>AllData!E1047</f>
        <v>65.5</v>
      </c>
      <c r="J699" s="245">
        <f>AllData!F1047</f>
        <v>17.75</v>
      </c>
      <c r="K699" s="245">
        <f>ROUND(AllData!G1047,2)</f>
        <v>16.329999999999998</v>
      </c>
      <c r="L699" s="245">
        <f>ROUND(AllData!H1047,2)</f>
        <v>14.2</v>
      </c>
      <c r="M699" s="245" t="str">
        <f t="shared" si="151"/>
        <v>Red , UK Yellow , Fr Yellow</v>
      </c>
    </row>
    <row r="700" spans="1:13">
      <c r="A700" s="245" t="s">
        <v>2942</v>
      </c>
      <c r="B700" s="245" t="s">
        <v>2661</v>
      </c>
      <c r="C700" s="245" t="str">
        <f t="shared" si="150"/>
        <v>Girders - Braced</v>
      </c>
      <c r="D700" s="246" t="str">
        <f>AllData!A1048</f>
        <v>100aSO</v>
      </c>
      <c r="E700" s="245" t="str">
        <f>AllData!B1048</f>
        <v>Single Braced Girder - Open Ended</v>
      </c>
      <c r="G700" s="245" t="str">
        <f>AllData!C1048</f>
        <v>Length - 4 1/2''</v>
      </c>
      <c r="H700" s="246" t="str">
        <f>AllData!D1048</f>
        <v>9H</v>
      </c>
      <c r="I700" s="245">
        <f>AllData!E1048</f>
        <v>10.8</v>
      </c>
      <c r="J700" s="245">
        <f>AllData!F1048</f>
        <v>3.48</v>
      </c>
      <c r="K700" s="245">
        <f>ROUND(AllData!G1048,2)</f>
        <v>3.2</v>
      </c>
      <c r="L700" s="245">
        <f>ROUND(AllData!H1048,2)</f>
        <v>2.78</v>
      </c>
      <c r="M700" s="245" t="str">
        <f t="shared" si="151"/>
        <v>Red , UK Yellow , Fr Yellow</v>
      </c>
    </row>
    <row r="701" spans="1:13">
      <c r="A701" s="245" t="s">
        <v>2943</v>
      </c>
      <c r="B701" s="245" t="s">
        <v>2661</v>
      </c>
      <c r="C701" s="245" t="str">
        <f t="shared" si="150"/>
        <v>Girders - Braced</v>
      </c>
      <c r="D701" s="246" t="str">
        <f>AllData!A1049</f>
        <v>100bSO</v>
      </c>
      <c r="E701" s="245" t="str">
        <f>AllData!B1049</f>
        <v>Single Braced Girder - Open Ended</v>
      </c>
      <c r="G701" s="245" t="str">
        <f>AllData!C1049</f>
        <v>Length - 6 1/2''</v>
      </c>
      <c r="H701" s="246" t="str">
        <f>AllData!D1049</f>
        <v>13H</v>
      </c>
      <c r="I701" s="245">
        <f>AllData!E1049</f>
        <v>16.8</v>
      </c>
      <c r="J701" s="245">
        <f>AllData!F1049</f>
        <v>4.6100000000000003</v>
      </c>
      <c r="K701" s="245">
        <f>ROUND(AllData!G1049,2)</f>
        <v>4.24</v>
      </c>
      <c r="L701" s="245">
        <f>ROUND(AllData!H1049,2)</f>
        <v>3.69</v>
      </c>
      <c r="M701" s="245" t="str">
        <f t="shared" si="151"/>
        <v>Red , UK Yellow , Fr Yellow</v>
      </c>
    </row>
    <row r="702" spans="1:13">
      <c r="A702" s="245" t="s">
        <v>2944</v>
      </c>
      <c r="B702" s="245" t="s">
        <v>2661</v>
      </c>
      <c r="C702" s="245" t="str">
        <f t="shared" si="150"/>
        <v>Girders - Braced</v>
      </c>
      <c r="D702" s="246" t="str">
        <f>AllData!A1053</f>
        <v>99NSO</v>
      </c>
      <c r="E702" s="245" t="str">
        <f>AllData!B1053</f>
        <v>Narrow Single Braced Girder - 3h wide - Open Ended</v>
      </c>
      <c r="G702" s="245" t="str">
        <f>AllData!C1053</f>
        <v>Length - 12 1/2''</v>
      </c>
      <c r="H702" s="246" t="str">
        <f>AllData!D1053</f>
        <v>25H</v>
      </c>
      <c r="I702" s="245">
        <f>AllData!E1053</f>
        <v>12.62</v>
      </c>
      <c r="J702" s="245">
        <f>AllData!F1053</f>
        <v>7.69</v>
      </c>
      <c r="K702" s="245">
        <f>ROUND(AllData!G1053,2)</f>
        <v>7.07</v>
      </c>
      <c r="L702" s="245">
        <f>ROUND(AllData!H1053,2)</f>
        <v>6.15</v>
      </c>
      <c r="M702" s="245" t="str">
        <f t="shared" si="151"/>
        <v>Red , UK Yellow , Fr Yellow</v>
      </c>
    </row>
    <row r="703" spans="1:13">
      <c r="A703" s="245" t="s">
        <v>2945</v>
      </c>
      <c r="B703" s="245" t="s">
        <v>2661</v>
      </c>
      <c r="C703" s="245" t="str">
        <f t="shared" si="150"/>
        <v>Girders - Braced</v>
      </c>
      <c r="D703" s="246" t="str">
        <f>AllData!A1054</f>
        <v>100NSO</v>
      </c>
      <c r="E703" s="245" t="str">
        <f>AllData!B1054</f>
        <v>Narrow Single Braced Girder - 3h wide - Open Ended</v>
      </c>
      <c r="G703" s="245" t="str">
        <f>AllData!C1054</f>
        <v>Length - 5 1/2''</v>
      </c>
      <c r="H703" s="246" t="str">
        <f>AllData!D1054</f>
        <v>11H</v>
      </c>
      <c r="I703" s="245">
        <f>AllData!E1054</f>
        <v>5.0199999999999996</v>
      </c>
      <c r="J703" s="245">
        <f>AllData!F1054</f>
        <v>4.33</v>
      </c>
      <c r="K703" s="245">
        <f>ROUND(AllData!G1054,2)</f>
        <v>3.98</v>
      </c>
      <c r="L703" s="245">
        <f>ROUND(AllData!H1054,2)</f>
        <v>3.46</v>
      </c>
      <c r="M703" s="245" t="str">
        <f t="shared" si="151"/>
        <v>Red , UK Yellow , Fr Yellow</v>
      </c>
    </row>
    <row r="704" spans="1:13">
      <c r="A704" s="245" t="s">
        <v>2946</v>
      </c>
      <c r="B704" s="245" t="s">
        <v>2661</v>
      </c>
      <c r="C704" s="245" t="str">
        <f t="shared" si="150"/>
        <v>Girders - Braced</v>
      </c>
      <c r="D704" s="246" t="str">
        <f>AllData!A1055</f>
        <v>98NSO</v>
      </c>
      <c r="E704" s="245" t="str">
        <f>AllData!B1055</f>
        <v>Narrow Single Braced Girder - 3h wide - Open Ended</v>
      </c>
      <c r="G704" s="245" t="str">
        <f>AllData!C1055</f>
        <v>Length - 2 1/2''</v>
      </c>
      <c r="H704" s="246" t="str">
        <f>AllData!D1055</f>
        <v>5H</v>
      </c>
      <c r="I704" s="245">
        <f>AllData!E1055</f>
        <v>1.96</v>
      </c>
      <c r="J704" s="245">
        <f>AllData!F1055</f>
        <v>2.86</v>
      </c>
      <c r="K704" s="245">
        <f>ROUND(AllData!G1055,2)</f>
        <v>2.63</v>
      </c>
      <c r="L704" s="245">
        <f>ROUND(AllData!H1055,2)</f>
        <v>2.29</v>
      </c>
      <c r="M704" s="245" t="str">
        <f t="shared" si="151"/>
        <v>Red , UK Yellow , Fr Yellow</v>
      </c>
    </row>
    <row r="705" spans="1:13">
      <c r="A705" s="245" t="s">
        <v>2947</v>
      </c>
      <c r="B705" s="245" t="s">
        <v>2661</v>
      </c>
      <c r="C705" s="245" t="str">
        <f t="shared" ref="C705:C712" si="152">$Q$11</f>
        <v>Girders - Flat &amp; Other</v>
      </c>
      <c r="D705" s="246" t="str">
        <f>AllData!A1063</f>
        <v>103m</v>
      </c>
      <c r="E705" s="245" t="str">
        <f>AllData!B1063</f>
        <v>Flat Girder</v>
      </c>
      <c r="G705" s="245" t="str">
        <f>AllData!C1063</f>
        <v>Length - 4''</v>
      </c>
      <c r="H705" s="246" t="str">
        <f>AllData!D1063</f>
        <v>8H</v>
      </c>
      <c r="I705" s="245">
        <f>AllData!E1063</f>
        <v>14.9</v>
      </c>
      <c r="J705" s="245">
        <f>AllData!F1063</f>
        <v>2.37</v>
      </c>
      <c r="K705" s="245">
        <f>ROUND(AllData!G1063,2)</f>
        <v>2.1800000000000002</v>
      </c>
      <c r="L705" s="245">
        <f>ROUND(AllData!H1063,2)</f>
        <v>1.9</v>
      </c>
      <c r="M705" s="245" t="str">
        <f t="shared" ref="M705:M713" si="153">_xlfn.TEXTJOIN(" , ",TRUE,$Q$42,$Q$43,$Q$44,$Q$45)</f>
        <v>Nickel plate , Green , Blue , Zinc plate</v>
      </c>
    </row>
    <row r="706" spans="1:13">
      <c r="A706" s="245" t="s">
        <v>2948</v>
      </c>
      <c r="B706" s="245" t="s">
        <v>2661</v>
      </c>
      <c r="C706" s="245" t="str">
        <f t="shared" si="152"/>
        <v>Girders - Flat &amp; Other</v>
      </c>
      <c r="D706" s="246" t="str">
        <f>AllData!A1064</f>
        <v>103n</v>
      </c>
      <c r="E706" s="245" t="str">
        <f>AllData!B1064</f>
        <v>Flat Girder</v>
      </c>
      <c r="G706" s="245" t="str">
        <f>AllData!C1064</f>
        <v>Length - 6 1/2''</v>
      </c>
      <c r="H706" s="246" t="str">
        <f>AllData!D1064</f>
        <v>13H</v>
      </c>
      <c r="I706" s="245">
        <f>AllData!E1064</f>
        <v>25</v>
      </c>
      <c r="J706" s="245">
        <f>AllData!F1064</f>
        <v>2.86</v>
      </c>
      <c r="K706" s="245">
        <f>ROUND(AllData!G1064,2)</f>
        <v>2.63</v>
      </c>
      <c r="L706" s="245">
        <f>ROUND(AllData!H1064,2)</f>
        <v>2.29</v>
      </c>
      <c r="M706" s="245" t="str">
        <f t="shared" si="153"/>
        <v>Nickel plate , Green , Blue , Zinc plate</v>
      </c>
    </row>
    <row r="707" spans="1:13">
      <c r="A707" s="245" t="s">
        <v>2949</v>
      </c>
      <c r="B707" s="245" t="s">
        <v>2661</v>
      </c>
      <c r="C707" s="245" t="str">
        <f t="shared" si="152"/>
        <v>Girders - Flat &amp; Other</v>
      </c>
      <c r="D707" s="246" t="str">
        <f>AllData!A1065</f>
        <v>103p</v>
      </c>
      <c r="E707" s="245" t="str">
        <f>AllData!B1065</f>
        <v>Flat Girder</v>
      </c>
      <c r="G707" s="245" t="str">
        <f>AllData!C1065</f>
        <v>Length - 8 1/2''</v>
      </c>
      <c r="H707" s="246" t="str">
        <f>AllData!D1065</f>
        <v>17H</v>
      </c>
      <c r="I707" s="245">
        <f>AllData!E1065</f>
        <v>32.5</v>
      </c>
      <c r="J707" s="245">
        <f>AllData!F1065</f>
        <v>3.13</v>
      </c>
      <c r="K707" s="245">
        <f>ROUND(AllData!G1065,2)</f>
        <v>2.88</v>
      </c>
      <c r="L707" s="245">
        <f>ROUND(AllData!H1065,2)</f>
        <v>2.5</v>
      </c>
      <c r="M707" s="245" t="str">
        <f t="shared" si="153"/>
        <v>Nickel plate , Green , Blue , Zinc plate</v>
      </c>
    </row>
    <row r="708" spans="1:13">
      <c r="A708" s="245" t="s">
        <v>2950</v>
      </c>
      <c r="B708" s="245" t="s">
        <v>2661</v>
      </c>
      <c r="C708" s="245" t="str">
        <f t="shared" si="152"/>
        <v>Girders - Flat &amp; Other</v>
      </c>
      <c r="D708" s="246" t="str">
        <f>AllData!A1066</f>
        <v>103q</v>
      </c>
      <c r="E708" s="245" t="str">
        <f>AllData!B1066</f>
        <v>Flat Girder</v>
      </c>
      <c r="G708" s="245" t="str">
        <f>AllData!C1066</f>
        <v>Length - 10 1/2''</v>
      </c>
      <c r="H708" s="246" t="str">
        <f>AllData!D1066</f>
        <v>21H</v>
      </c>
      <c r="I708" s="245">
        <f>AllData!E1066</f>
        <v>42.4</v>
      </c>
      <c r="J708" s="245">
        <f>AllData!F1066</f>
        <v>3.49</v>
      </c>
      <c r="K708" s="245">
        <f>ROUND(AllData!G1066,2)</f>
        <v>3.21</v>
      </c>
      <c r="L708" s="245">
        <f>ROUND(AllData!H1066,2)</f>
        <v>2.79</v>
      </c>
      <c r="M708" s="245" t="str">
        <f t="shared" si="153"/>
        <v>Nickel plate , Green , Blue , Zinc plate</v>
      </c>
    </row>
    <row r="709" spans="1:13">
      <c r="A709" s="245" t="s">
        <v>2951</v>
      </c>
      <c r="B709" s="245" t="s">
        <v>2661</v>
      </c>
      <c r="C709" s="245" t="str">
        <f t="shared" si="152"/>
        <v>Girders - Flat &amp; Other</v>
      </c>
      <c r="D709" s="246" t="str">
        <f>AllData!A1067</f>
        <v>103u</v>
      </c>
      <c r="E709" s="245" t="str">
        <f>AllData!B1067</f>
        <v>Flat Girder</v>
      </c>
      <c r="G709" s="245" t="str">
        <f>AllData!C1067</f>
        <v>Length - 15 1/2''</v>
      </c>
      <c r="H709" s="246" t="str">
        <f>AllData!D1067</f>
        <v>31H</v>
      </c>
      <c r="I709" s="245">
        <f>AllData!E1067</f>
        <v>64.599999999999994</v>
      </c>
      <c r="J709" s="245">
        <f>AllData!F1067</f>
        <v>7.96</v>
      </c>
      <c r="K709" s="245">
        <f>ROUND(AllData!G1067,2)</f>
        <v>7.32</v>
      </c>
      <c r="L709" s="245">
        <f>ROUND(AllData!H1067,2)</f>
        <v>6.37</v>
      </c>
      <c r="M709" s="245" t="str">
        <f t="shared" si="153"/>
        <v>Nickel plate , Green , Blue , Zinc plate</v>
      </c>
    </row>
    <row r="710" spans="1:13">
      <c r="A710" s="245" t="s">
        <v>2952</v>
      </c>
      <c r="B710" s="245" t="s">
        <v>2661</v>
      </c>
      <c r="C710" s="245" t="str">
        <f t="shared" si="152"/>
        <v>Girders - Flat &amp; Other</v>
      </c>
      <c r="D710" s="246" t="str">
        <f>AllData!A1068</f>
        <v>103t</v>
      </c>
      <c r="E710" s="245" t="str">
        <f>AllData!B1068</f>
        <v>Flat Girder</v>
      </c>
      <c r="G710" s="245" t="str">
        <f>AllData!C1068</f>
        <v>Length - 18 1/2''</v>
      </c>
      <c r="H710" s="246" t="str">
        <f>AllData!D1068</f>
        <v>37H</v>
      </c>
      <c r="I710" s="245">
        <f>AllData!E1068</f>
        <v>70.400000000000006</v>
      </c>
      <c r="J710" s="245">
        <f>AllData!F1068</f>
        <v>9.9600000000000009</v>
      </c>
      <c r="K710" s="245">
        <f>ROUND(AllData!G1068,2)</f>
        <v>9.16</v>
      </c>
      <c r="L710" s="245">
        <f>ROUND(AllData!H1068,2)</f>
        <v>7.97</v>
      </c>
      <c r="M710" s="245" t="str">
        <f t="shared" si="153"/>
        <v>Nickel plate , Green , Blue , Zinc plate</v>
      </c>
    </row>
    <row r="711" spans="1:13">
      <c r="A711" s="245" t="s">
        <v>2953</v>
      </c>
      <c r="B711" s="245" t="s">
        <v>2661</v>
      </c>
      <c r="C711" s="245" t="str">
        <f t="shared" si="152"/>
        <v>Girders - Flat &amp; Other</v>
      </c>
      <c r="D711" s="246" t="str">
        <f>AllData!A1069</f>
        <v>103r</v>
      </c>
      <c r="E711" s="245" t="str">
        <f>AllData!B1069</f>
        <v>Flat Girder</v>
      </c>
      <c r="G711" s="245" t="str">
        <f>AllData!C1069</f>
        <v>Length - 24 1/2''</v>
      </c>
      <c r="H711" s="246" t="str">
        <f>AllData!D1069</f>
        <v>49H</v>
      </c>
      <c r="I711" s="245">
        <f>AllData!E1069</f>
        <v>93.7</v>
      </c>
      <c r="J711" s="245">
        <f>AllData!F1069</f>
        <v>11.29</v>
      </c>
      <c r="K711" s="245">
        <f>ROUND(AllData!G1069,2)</f>
        <v>10.39</v>
      </c>
      <c r="L711" s="245">
        <f>ROUND(AllData!H1069,2)</f>
        <v>9.0299999999999994</v>
      </c>
      <c r="M711" s="245" t="str">
        <f t="shared" si="153"/>
        <v>Nickel plate , Green , Blue , Zinc plate</v>
      </c>
    </row>
    <row r="712" spans="1:13">
      <c r="A712" s="245" t="s">
        <v>2954</v>
      </c>
      <c r="B712" s="245" t="s">
        <v>2661</v>
      </c>
      <c r="C712" s="245" t="str">
        <f t="shared" si="152"/>
        <v>Girders - Flat &amp; Other</v>
      </c>
      <c r="D712" s="246" t="str">
        <f>AllData!A1070</f>
        <v>103s</v>
      </c>
      <c r="E712" s="245" t="str">
        <f>AllData!B1070</f>
        <v>Flat Girder</v>
      </c>
      <c r="G712" s="245" t="str">
        <f>AllData!C1070</f>
        <v>Length - 36 1/2''</v>
      </c>
      <c r="H712" s="246" t="str">
        <f>AllData!D1070</f>
        <v>73H</v>
      </c>
      <c r="I712" s="245">
        <f>AllData!E1070</f>
        <v>152.1</v>
      </c>
      <c r="J712" s="245">
        <f>AllData!F1070</f>
        <v>17.45</v>
      </c>
      <c r="K712" s="245">
        <f>ROUND(AllData!G1070,2)</f>
        <v>16.05</v>
      </c>
      <c r="L712" s="245">
        <f>ROUND(AllData!H1070,2)</f>
        <v>13.96</v>
      </c>
      <c r="M712" s="245" t="str">
        <f t="shared" si="153"/>
        <v>Nickel plate , Green , Blue , Zinc plate</v>
      </c>
    </row>
    <row r="713" spans="1:13">
      <c r="A713" s="245" t="s">
        <v>2955</v>
      </c>
      <c r="B713" s="245" t="s">
        <v>2661</v>
      </c>
      <c r="C713" s="245" t="str">
        <f>$Q$7</f>
        <v>Brackets</v>
      </c>
      <c r="D713" s="246" t="str">
        <f>AllData!A1071</f>
        <v>103v</v>
      </c>
      <c r="E713" s="245" t="str">
        <f>AllData!B1071</f>
        <v>Parallel-slot Flat Girder</v>
      </c>
      <c r="G713" s="245" t="str">
        <f>AllData!C1071</f>
        <v>Length - 1''</v>
      </c>
      <c r="H713" s="246" t="str">
        <f>AllData!D1071</f>
        <v>3h + 1/2'' slot</v>
      </c>
      <c r="I713" s="245">
        <f>AllData!E1071</f>
        <v>3.85</v>
      </c>
      <c r="J713" s="245">
        <f>AllData!F1071</f>
        <v>1.1499999999999999</v>
      </c>
      <c r="K713" s="245">
        <f>ROUND(AllData!G1071,2)</f>
        <v>1.06</v>
      </c>
      <c r="L713" s="245">
        <f>ROUND(AllData!H1071,2)</f>
        <v>0.92</v>
      </c>
      <c r="M713" s="245" t="str">
        <f t="shared" si="153"/>
        <v>Nickel plate , Green , Blue , Zinc plate</v>
      </c>
    </row>
    <row r="714" spans="1:13">
      <c r="A714" s="245" t="s">
        <v>2956</v>
      </c>
      <c r="B714" s="245" t="s">
        <v>2661</v>
      </c>
      <c r="C714" s="245" t="str">
        <f t="shared" ref="C714:C729" si="154">$Q$11</f>
        <v>Girders - Flat &amp; Other</v>
      </c>
      <c r="D714" s="246" t="str">
        <f>AllData!A1075</f>
        <v>S103s</v>
      </c>
      <c r="E714" s="245" t="str">
        <f>AllData!B1075</f>
        <v>Flat Girder</v>
      </c>
      <c r="G714" s="245" t="str">
        <f>AllData!C1075</f>
        <v>Length - 36 1/2''</v>
      </c>
      <c r="H714" s="246" t="str">
        <f>AllData!D1075</f>
        <v>73H</v>
      </c>
      <c r="I714" s="245">
        <f>AllData!E1075</f>
        <v>133</v>
      </c>
      <c r="J714" s="245">
        <f>AllData!F1075</f>
        <v>22.49</v>
      </c>
      <c r="K714" s="245">
        <f>ROUND(AllData!G1075,2)</f>
        <v>20.69</v>
      </c>
      <c r="L714" s="245">
        <f>ROUND(AllData!H1075,2)</f>
        <v>17.989999999999998</v>
      </c>
      <c r="M714" s="245" t="str">
        <f t="shared" ref="M714:M729" si="155">$Q$46</f>
        <v>Stainless Steel</v>
      </c>
    </row>
    <row r="715" spans="1:13">
      <c r="A715" s="245" t="s">
        <v>2957</v>
      </c>
      <c r="B715" s="245" t="s">
        <v>2661</v>
      </c>
      <c r="C715" s="245" t="str">
        <f t="shared" si="154"/>
        <v>Girders - Flat &amp; Other</v>
      </c>
      <c r="D715" s="246" t="str">
        <f>AllData!A1076</f>
        <v>S103r</v>
      </c>
      <c r="E715" s="245" t="str">
        <f>AllData!B1076</f>
        <v>Flat Girder</v>
      </c>
      <c r="G715" s="245" t="str">
        <f>AllData!C1076</f>
        <v>Length - 24 1/2''</v>
      </c>
      <c r="H715" s="246" t="str">
        <f>AllData!D1076</f>
        <v>49H</v>
      </c>
      <c r="I715" s="245">
        <f>AllData!E1076</f>
        <v>92</v>
      </c>
      <c r="J715" s="245">
        <f>AllData!F1076</f>
        <v>14.61</v>
      </c>
      <c r="K715" s="245">
        <f>ROUND(AllData!G1076,2)</f>
        <v>13.44</v>
      </c>
      <c r="L715" s="245">
        <f>ROUND(AllData!H1076,2)</f>
        <v>11.69</v>
      </c>
      <c r="M715" s="245" t="str">
        <f t="shared" si="155"/>
        <v>Stainless Steel</v>
      </c>
    </row>
    <row r="716" spans="1:13">
      <c r="A716" s="245" t="s">
        <v>2958</v>
      </c>
      <c r="B716" s="245" t="s">
        <v>2661</v>
      </c>
      <c r="C716" s="245" t="str">
        <f t="shared" si="154"/>
        <v>Girders - Flat &amp; Other</v>
      </c>
      <c r="D716" s="246" t="str">
        <f>AllData!A1077</f>
        <v>S103t</v>
      </c>
      <c r="E716" s="245" t="str">
        <f>AllData!B1077</f>
        <v>Flat Girder</v>
      </c>
      <c r="G716" s="245" t="str">
        <f>AllData!C1077</f>
        <v>Length - 18 1/2''</v>
      </c>
      <c r="H716" s="246" t="str">
        <f>AllData!D1077</f>
        <v>37H</v>
      </c>
      <c r="I716" s="245">
        <f>AllData!E1077</f>
        <v>67</v>
      </c>
      <c r="J716" s="245">
        <f>AllData!F1077</f>
        <v>12.39</v>
      </c>
      <c r="K716" s="245">
        <f>ROUND(AllData!G1077,2)</f>
        <v>11.4</v>
      </c>
      <c r="L716" s="245">
        <f>ROUND(AllData!H1077,2)</f>
        <v>9.91</v>
      </c>
      <c r="M716" s="245" t="str">
        <f t="shared" si="155"/>
        <v>Stainless Steel</v>
      </c>
    </row>
    <row r="717" spans="1:13">
      <c r="A717" s="245" t="s">
        <v>2959</v>
      </c>
      <c r="B717" s="245" t="s">
        <v>2661</v>
      </c>
      <c r="C717" s="245" t="str">
        <f t="shared" si="154"/>
        <v>Girders - Flat &amp; Other</v>
      </c>
      <c r="D717" s="246" t="str">
        <f>AllData!A1078</f>
        <v>S103u</v>
      </c>
      <c r="E717" s="245" t="str">
        <f>AllData!B1078</f>
        <v>Flat Girder</v>
      </c>
      <c r="G717" s="245" t="str">
        <f>AllData!C1078</f>
        <v>Length - 15 1/2''</v>
      </c>
      <c r="H717" s="246" t="str">
        <f>AllData!D1078</f>
        <v>31H</v>
      </c>
      <c r="I717" s="245">
        <f>AllData!E1078</f>
        <v>55</v>
      </c>
      <c r="J717" s="245">
        <f>AllData!F1078</f>
        <v>10.31</v>
      </c>
      <c r="K717" s="245">
        <f>ROUND(AllData!G1078,2)</f>
        <v>9.49</v>
      </c>
      <c r="L717" s="245">
        <f>ROUND(AllData!H1078,2)</f>
        <v>8.25</v>
      </c>
      <c r="M717" s="245" t="str">
        <f t="shared" si="155"/>
        <v>Stainless Steel</v>
      </c>
    </row>
    <row r="718" spans="1:13">
      <c r="A718" s="245" t="s">
        <v>2960</v>
      </c>
      <c r="B718" s="245" t="s">
        <v>2661</v>
      </c>
      <c r="C718" s="245" t="str">
        <f t="shared" si="154"/>
        <v>Girders - Flat &amp; Other</v>
      </c>
      <c r="D718" s="246" t="str">
        <f>AllData!A1079</f>
        <v>S103b</v>
      </c>
      <c r="E718" s="245" t="str">
        <f>AllData!B1079</f>
        <v>Flat Girder</v>
      </c>
      <c r="G718" s="245" t="str">
        <f>AllData!C1079</f>
        <v>Length - 12 1/2''</v>
      </c>
      <c r="H718" s="246" t="str">
        <f>AllData!D1079</f>
        <v>25H</v>
      </c>
      <c r="I718" s="245">
        <f>AllData!E1079</f>
        <v>47</v>
      </c>
      <c r="J718" s="245">
        <f>AllData!F1079</f>
        <v>7.55</v>
      </c>
      <c r="K718" s="245">
        <f>ROUND(AllData!G1079,2)</f>
        <v>6.95</v>
      </c>
      <c r="L718" s="245">
        <f>ROUND(AllData!H1079,2)</f>
        <v>6.04</v>
      </c>
      <c r="M718" s="245" t="str">
        <f t="shared" si="155"/>
        <v>Stainless Steel</v>
      </c>
    </row>
    <row r="719" spans="1:13">
      <c r="A719" s="245" t="s">
        <v>2961</v>
      </c>
      <c r="B719" s="245" t="s">
        <v>2661</v>
      </c>
      <c r="C719" s="245" t="str">
        <f t="shared" si="154"/>
        <v>Girders - Flat &amp; Other</v>
      </c>
      <c r="D719" s="246" t="str">
        <f>AllData!A1080</f>
        <v>S103a</v>
      </c>
      <c r="E719" s="245" t="str">
        <f>AllData!B1080</f>
        <v>Flat Girder</v>
      </c>
      <c r="G719" s="245" t="str">
        <f>AllData!C1080</f>
        <v>Length - 9 1/2''</v>
      </c>
      <c r="H719" s="246" t="str">
        <f>AllData!D1080</f>
        <v>19H</v>
      </c>
      <c r="I719" s="245">
        <f>AllData!E1080</f>
        <v>34.5</v>
      </c>
      <c r="J719" s="245">
        <f>AllData!F1080</f>
        <v>5.81</v>
      </c>
      <c r="K719" s="245">
        <f>ROUND(AllData!G1080,2)</f>
        <v>5.35</v>
      </c>
      <c r="L719" s="245">
        <f>ROUND(AllData!H1080,2)</f>
        <v>4.6500000000000004</v>
      </c>
      <c r="M719" s="245" t="str">
        <f t="shared" si="155"/>
        <v>Stainless Steel</v>
      </c>
    </row>
    <row r="720" spans="1:13">
      <c r="A720" s="245" t="s">
        <v>2962</v>
      </c>
      <c r="B720" s="245" t="s">
        <v>2661</v>
      </c>
      <c r="C720" s="245" t="str">
        <f t="shared" si="154"/>
        <v>Girders - Flat &amp; Other</v>
      </c>
      <c r="D720" s="246" t="str">
        <f>AllData!A1081</f>
        <v>S103k</v>
      </c>
      <c r="E720" s="245" t="str">
        <f>AllData!B1081</f>
        <v>Flat Girder</v>
      </c>
      <c r="G720" s="245" t="str">
        <f>AllData!C1081</f>
        <v>Length - 7 1/2''</v>
      </c>
      <c r="H720" s="246" t="str">
        <f>AllData!D1081</f>
        <v>15H</v>
      </c>
      <c r="I720" s="245">
        <f>AllData!E1081</f>
        <v>27</v>
      </c>
      <c r="J720" s="245">
        <f>AllData!F1081</f>
        <v>4.51</v>
      </c>
      <c r="K720" s="245">
        <f>ROUND(AllData!G1081,2)</f>
        <v>4.1500000000000004</v>
      </c>
      <c r="L720" s="245">
        <f>ROUND(AllData!H1081,2)</f>
        <v>3.61</v>
      </c>
      <c r="M720" s="245" t="str">
        <f t="shared" si="155"/>
        <v>Stainless Steel</v>
      </c>
    </row>
    <row r="721" spans="1:13">
      <c r="A721" s="245" t="s">
        <v>2963</v>
      </c>
      <c r="B721" s="245" t="s">
        <v>2661</v>
      </c>
      <c r="C721" s="245" t="str">
        <f t="shared" si="154"/>
        <v>Girders - Flat &amp; Other</v>
      </c>
      <c r="D721" s="246" t="str">
        <f>AllData!A1082</f>
        <v>S103n</v>
      </c>
      <c r="E721" s="245" t="str">
        <f>AllData!B1082</f>
        <v>Flat Girder</v>
      </c>
      <c r="G721" s="245" t="str">
        <f>AllData!C1082</f>
        <v>Length - 6 1/2''</v>
      </c>
      <c r="H721" s="246" t="str">
        <f>AllData!D1082</f>
        <v>13H</v>
      </c>
      <c r="I721" s="245">
        <f>AllData!E1082</f>
        <v>23.9</v>
      </c>
      <c r="J721" s="245">
        <f>AllData!F1082</f>
        <v>4.09</v>
      </c>
      <c r="K721" s="245">
        <f>ROUND(AllData!G1082,2)</f>
        <v>3.76</v>
      </c>
      <c r="L721" s="245">
        <f>ROUND(AllData!H1082,2)</f>
        <v>3.27</v>
      </c>
      <c r="M721" s="245" t="str">
        <f t="shared" si="155"/>
        <v>Stainless Steel</v>
      </c>
    </row>
    <row r="722" spans="1:13">
      <c r="A722" s="245" t="s">
        <v>2964</v>
      </c>
      <c r="B722" s="245" t="s">
        <v>2661</v>
      </c>
      <c r="C722" s="245" t="str">
        <f t="shared" si="154"/>
        <v>Girders - Flat &amp; Other</v>
      </c>
      <c r="D722" s="246" t="str">
        <f>AllData!A1083</f>
        <v>S103</v>
      </c>
      <c r="E722" s="245" t="str">
        <f>AllData!B1083</f>
        <v>Flat Girder</v>
      </c>
      <c r="G722" s="245" t="str">
        <f>AllData!C1083</f>
        <v>Length - 5 1/2''</v>
      </c>
      <c r="H722" s="246" t="str">
        <f>AllData!D1083</f>
        <v>11H</v>
      </c>
      <c r="I722" s="245">
        <f>AllData!E1083</f>
        <v>19.8</v>
      </c>
      <c r="J722" s="245">
        <f>AllData!F1083</f>
        <v>3.63</v>
      </c>
      <c r="K722" s="245">
        <f>ROUND(AllData!G1083,2)</f>
        <v>3.34</v>
      </c>
      <c r="L722" s="245">
        <f>ROUND(AllData!H1083,2)</f>
        <v>2.9</v>
      </c>
      <c r="M722" s="245" t="str">
        <f t="shared" si="155"/>
        <v>Stainless Steel</v>
      </c>
    </row>
    <row r="723" spans="1:13">
      <c r="A723" s="245" t="s">
        <v>2965</v>
      </c>
      <c r="B723" s="245" t="s">
        <v>2661</v>
      </c>
      <c r="C723" s="245" t="str">
        <f t="shared" si="154"/>
        <v>Girders - Flat &amp; Other</v>
      </c>
      <c r="D723" s="246" t="str">
        <f>AllData!A1084</f>
        <v>S103c</v>
      </c>
      <c r="E723" s="245" t="str">
        <f>AllData!B1084</f>
        <v>Flat Girder</v>
      </c>
      <c r="G723" s="245" t="str">
        <f>AllData!C1084</f>
        <v>Length - 4 1/2''</v>
      </c>
      <c r="H723" s="246" t="str">
        <f>AllData!D1084</f>
        <v>9H</v>
      </c>
      <c r="I723" s="245">
        <f>AllData!E1084</f>
        <v>16.399999999999999</v>
      </c>
      <c r="J723" s="245">
        <f>AllData!F1084</f>
        <v>3.27</v>
      </c>
      <c r="K723" s="245">
        <f>ROUND(AllData!G1084,2)</f>
        <v>3.01</v>
      </c>
      <c r="L723" s="245">
        <f>ROUND(AllData!H1084,2)</f>
        <v>2.62</v>
      </c>
      <c r="M723" s="245" t="str">
        <f t="shared" si="155"/>
        <v>Stainless Steel</v>
      </c>
    </row>
    <row r="724" spans="1:13">
      <c r="A724" s="245" t="s">
        <v>2966</v>
      </c>
      <c r="B724" s="245" t="s">
        <v>2661</v>
      </c>
      <c r="C724" s="245" t="str">
        <f t="shared" si="154"/>
        <v>Girders - Flat &amp; Other</v>
      </c>
      <c r="D724" s="246" t="str">
        <f>AllData!A1085</f>
        <v>S103d</v>
      </c>
      <c r="E724" s="245" t="str">
        <f>AllData!B1085</f>
        <v>Flat Girder</v>
      </c>
      <c r="G724" s="245" t="str">
        <f>AllData!C1085</f>
        <v>Length - 3 1/2''</v>
      </c>
      <c r="H724" s="246" t="str">
        <f>AllData!D1085</f>
        <v>7H</v>
      </c>
      <c r="I724" s="245">
        <f>AllData!E1085</f>
        <v>12.7</v>
      </c>
      <c r="J724" s="245">
        <f>AllData!F1085</f>
        <v>2.94</v>
      </c>
      <c r="K724" s="245">
        <f>ROUND(AllData!G1085,2)</f>
        <v>2.7</v>
      </c>
      <c r="L724" s="245">
        <f>ROUND(AllData!H1085,2)</f>
        <v>2.35</v>
      </c>
      <c r="M724" s="245" t="str">
        <f t="shared" si="155"/>
        <v>Stainless Steel</v>
      </c>
    </row>
    <row r="725" spans="1:13">
      <c r="A725" s="245" t="s">
        <v>2967</v>
      </c>
      <c r="B725" s="245" t="s">
        <v>2661</v>
      </c>
      <c r="C725" s="245" t="str">
        <f t="shared" si="154"/>
        <v>Girders - Flat &amp; Other</v>
      </c>
      <c r="D725" s="246" t="str">
        <f>AllData!A1086</f>
        <v>S103e</v>
      </c>
      <c r="E725" s="245" t="str">
        <f>AllData!B1086</f>
        <v>Flat Girder</v>
      </c>
      <c r="G725" s="245" t="str">
        <f>AllData!C1086</f>
        <v>Length - 3''</v>
      </c>
      <c r="H725" s="246" t="str">
        <f>AllData!D1086</f>
        <v>6H</v>
      </c>
      <c r="I725" s="245">
        <f>AllData!E1086</f>
        <v>10.8</v>
      </c>
      <c r="J725" s="245">
        <f>AllData!F1086</f>
        <v>2.74</v>
      </c>
      <c r="K725" s="245">
        <f>ROUND(AllData!G1086,2)</f>
        <v>2.52</v>
      </c>
      <c r="L725" s="245">
        <f>ROUND(AllData!H1086,2)</f>
        <v>2.19</v>
      </c>
      <c r="M725" s="245" t="str">
        <f t="shared" si="155"/>
        <v>Stainless Steel</v>
      </c>
    </row>
    <row r="726" spans="1:13">
      <c r="A726" s="245" t="s">
        <v>2968</v>
      </c>
      <c r="B726" s="245" t="s">
        <v>2661</v>
      </c>
      <c r="C726" s="245" t="str">
        <f t="shared" si="154"/>
        <v>Girders - Flat &amp; Other</v>
      </c>
      <c r="D726" s="246" t="str">
        <f>AllData!A1087</f>
        <v>S103f</v>
      </c>
      <c r="E726" s="245" t="str">
        <f>AllData!B1087</f>
        <v>Flat Girder</v>
      </c>
      <c r="G726" s="245" t="str">
        <f>AllData!C1087</f>
        <v>Length - 2 1/2''</v>
      </c>
      <c r="H726" s="246" t="str">
        <f>AllData!D1087</f>
        <v>5H</v>
      </c>
      <c r="I726" s="245">
        <f>AllData!E1087</f>
        <v>8.5</v>
      </c>
      <c r="J726" s="245">
        <f>AllData!F1087</f>
        <v>2.48</v>
      </c>
      <c r="K726" s="245">
        <f>ROUND(AllData!G1087,2)</f>
        <v>2.2799999999999998</v>
      </c>
      <c r="L726" s="245">
        <f>ROUND(AllData!H1087,2)</f>
        <v>1.98</v>
      </c>
      <c r="M726" s="245" t="str">
        <f t="shared" si="155"/>
        <v>Stainless Steel</v>
      </c>
    </row>
    <row r="727" spans="1:13">
      <c r="A727" s="245" t="s">
        <v>2969</v>
      </c>
      <c r="B727" s="245" t="s">
        <v>2661</v>
      </c>
      <c r="C727" s="245" t="str">
        <f t="shared" si="154"/>
        <v>Girders - Flat &amp; Other</v>
      </c>
      <c r="D727" s="246" t="str">
        <f>AllData!A1088</f>
        <v>S103g</v>
      </c>
      <c r="E727" s="245" t="str">
        <f>AllData!B1088</f>
        <v>Flat Girder</v>
      </c>
      <c r="G727" s="245" t="str">
        <f>AllData!C1088</f>
        <v>Length - 2''</v>
      </c>
      <c r="H727" s="246" t="str">
        <f>AllData!D1088</f>
        <v>4H</v>
      </c>
      <c r="I727" s="245">
        <f>AllData!E1088</f>
        <v>7.1</v>
      </c>
      <c r="J727" s="245">
        <f>AllData!F1088</f>
        <v>2.16</v>
      </c>
      <c r="K727" s="245">
        <f>ROUND(AllData!G1088,2)</f>
        <v>1.99</v>
      </c>
      <c r="L727" s="245">
        <f>ROUND(AllData!H1088,2)</f>
        <v>1.73</v>
      </c>
      <c r="M727" s="245" t="str">
        <f t="shared" si="155"/>
        <v>Stainless Steel</v>
      </c>
    </row>
    <row r="728" spans="1:13">
      <c r="A728" s="245" t="s">
        <v>2970</v>
      </c>
      <c r="B728" s="245" t="s">
        <v>2661</v>
      </c>
      <c r="C728" s="245" t="str">
        <f t="shared" si="154"/>
        <v>Girders - Flat &amp; Other</v>
      </c>
      <c r="D728" s="246" t="str">
        <f>AllData!A1089</f>
        <v>S103h</v>
      </c>
      <c r="E728" s="245" t="str">
        <f>AllData!B1089</f>
        <v>Flat Girder</v>
      </c>
      <c r="G728" s="245" t="str">
        <f>AllData!C1089</f>
        <v>Length - 1 1/2''</v>
      </c>
      <c r="H728" s="246" t="str">
        <f>AllData!D1089</f>
        <v>3H</v>
      </c>
      <c r="I728" s="245">
        <f>AllData!E1089</f>
        <v>5.0999999999999996</v>
      </c>
      <c r="J728" s="245">
        <f>AllData!F1089</f>
        <v>1.88</v>
      </c>
      <c r="K728" s="245">
        <f>ROUND(AllData!G1089,2)</f>
        <v>1.73</v>
      </c>
      <c r="L728" s="245">
        <f>ROUND(AllData!H1089,2)</f>
        <v>1.5</v>
      </c>
      <c r="M728" s="245" t="str">
        <f t="shared" si="155"/>
        <v>Stainless Steel</v>
      </c>
    </row>
    <row r="729" spans="1:13">
      <c r="A729" s="245" t="s">
        <v>2971</v>
      </c>
      <c r="B729" s="245" t="s">
        <v>2661</v>
      </c>
      <c r="C729" s="245" t="str">
        <f t="shared" si="154"/>
        <v>Girders - Flat &amp; Other</v>
      </c>
      <c r="D729" s="246" t="str">
        <f>AllData!A1090</f>
        <v>S103l</v>
      </c>
      <c r="E729" s="245" t="str">
        <f>AllData!B1090</f>
        <v>Flat Girder</v>
      </c>
      <c r="G729" s="245" t="str">
        <f>AllData!C1090</f>
        <v>Length - 1''</v>
      </c>
      <c r="H729" s="246" t="str">
        <f>AllData!D1090</f>
        <v>2H</v>
      </c>
      <c r="I729" s="245">
        <f>AllData!E1090</f>
        <v>3.35</v>
      </c>
      <c r="J729" s="245">
        <f>AllData!F1090</f>
        <v>1.56</v>
      </c>
      <c r="K729" s="245">
        <f>ROUND(AllData!G1090,2)</f>
        <v>1.44</v>
      </c>
      <c r="L729" s="245">
        <f>ROUND(AllData!H1090,2)</f>
        <v>1.25</v>
      </c>
      <c r="M729" s="245" t="str">
        <f t="shared" si="155"/>
        <v>Stainless Steel</v>
      </c>
    </row>
    <row r="730" spans="1:13">
      <c r="A730" s="245" t="s">
        <v>2972</v>
      </c>
      <c r="B730" s="245" t="s">
        <v>2661</v>
      </c>
      <c r="C730" s="245" t="str">
        <f>$Q$25</f>
        <v>Miscellaneous</v>
      </c>
      <c r="D730" s="246" t="str">
        <f>AllData!A1094</f>
        <v>110b</v>
      </c>
      <c r="E730" s="245" t="str">
        <f>AllData!B1094</f>
        <v>Rack Strip</v>
      </c>
      <c r="G730" s="245" t="str">
        <f>AllData!C1094</f>
        <v>Length - 12 1/2''</v>
      </c>
      <c r="H730" s="246"/>
      <c r="I730" s="245">
        <f>AllData!E1094</f>
        <v>64.7</v>
      </c>
      <c r="J730" s="245">
        <f>AllData!F1094</f>
        <v>10.130000000000001</v>
      </c>
      <c r="K730" s="245">
        <f>ROUND(AllData!G1094,2)</f>
        <v>9.32</v>
      </c>
      <c r="L730" s="245">
        <f>ROUND(AllData!H1094,2)</f>
        <v>8.1</v>
      </c>
      <c r="M730" s="245" t="str">
        <f t="shared" ref="M730:M731" si="156">$Q$55</f>
        <v>Brass</v>
      </c>
    </row>
    <row r="731" spans="1:13">
      <c r="A731" s="245" t="s">
        <v>2973</v>
      </c>
      <c r="B731" s="245" t="s">
        <v>2661</v>
      </c>
      <c r="C731" s="245" t="str">
        <f>$Q$25</f>
        <v>Miscellaneous</v>
      </c>
      <c r="D731" s="246" t="str">
        <f>AllData!A1098</f>
        <v>129a</v>
      </c>
      <c r="E731" s="245" t="str">
        <f>AllData!B1098</f>
        <v>Contrate Segment</v>
      </c>
      <c r="G731" s="245" t="str">
        <f>AllData!C1098</f>
        <v>Length - 2 1/2''</v>
      </c>
      <c r="H731" s="246" t="str">
        <f>AllData!D1098</f>
        <v>Set of 4</v>
      </c>
      <c r="I731" s="245">
        <f>AllData!E1098</f>
        <v>44</v>
      </c>
      <c r="J731" s="245">
        <f>AllData!F1098</f>
        <v>36.119999999999997</v>
      </c>
      <c r="K731" s="245">
        <f>ROUND(AllData!G1098,2)</f>
        <v>33.229999999999997</v>
      </c>
      <c r="L731" s="245">
        <f>ROUND(AllData!H1098,2)</f>
        <v>28.9</v>
      </c>
      <c r="M731" s="245" t="str">
        <f t="shared" si="156"/>
        <v>Brass</v>
      </c>
    </row>
    <row r="732" spans="1:13">
      <c r="A732" s="245" t="s">
        <v>2974</v>
      </c>
      <c r="B732" s="245" t="s">
        <v>2661</v>
      </c>
      <c r="C732" s="245" t="str">
        <f>$Q$25</f>
        <v>Miscellaneous</v>
      </c>
      <c r="D732" s="246" t="str">
        <f>AllData!A1102</f>
        <v>132a</v>
      </c>
      <c r="E732" s="245" t="str">
        <f>AllData!B1102</f>
        <v>Flywheel</v>
      </c>
      <c r="G732" s="245" t="str">
        <f>AllData!C1102</f>
        <v>Dia - 3''</v>
      </c>
      <c r="H732" s="246" t="s">
        <v>49</v>
      </c>
      <c r="I732" s="245">
        <f>AllData!E1102</f>
        <v>154</v>
      </c>
      <c r="J732" s="245">
        <f>AllData!F1102</f>
        <v>26.5</v>
      </c>
      <c r="K732" s="245">
        <f>ROUND(AllData!G1102,2)</f>
        <v>24.38</v>
      </c>
      <c r="L732" s="245">
        <f>ROUND(AllData!H1102,2)</f>
        <v>21.2</v>
      </c>
      <c r="M732" s="245" t="str">
        <f>_xlfn.TEXTJOIN(" , ",TRUE,$Q$52,$Q$44,$Q$50,$Q$47)</f>
        <v>Gold Plate , Blue , Black , Red</v>
      </c>
    </row>
    <row r="733" spans="1:13">
      <c r="A733" s="245" t="s">
        <v>2975</v>
      </c>
      <c r="B733" s="245" t="s">
        <v>2661</v>
      </c>
      <c r="C733" s="245" t="str">
        <f>$Q$17</f>
        <v>Circular Parts</v>
      </c>
      <c r="D733" s="246" t="str">
        <f>AllData!A1106</f>
        <v>137a</v>
      </c>
      <c r="E733" s="245" t="str">
        <f>AllData!B1106</f>
        <v>Wheel Flange</v>
      </c>
      <c r="G733" s="245" t="str">
        <f>AllData!C1106</f>
        <v>Dia - 2 1/2''</v>
      </c>
      <c r="H733" s="246"/>
      <c r="I733" s="245">
        <f>AllData!E1106</f>
        <v>23.9</v>
      </c>
      <c r="J733" s="245">
        <f>AllData!F1106</f>
        <v>5.67</v>
      </c>
      <c r="K733" s="245">
        <f>ROUND(AllData!G1106,2)</f>
        <v>5.22</v>
      </c>
      <c r="L733" s="245">
        <f>ROUND(AllData!H1106,2)</f>
        <v>4.54</v>
      </c>
      <c r="M733" s="245" t="str">
        <f t="shared" ref="M733:M735" si="157">_xlfn.TEXTJOIN(" , ",TRUE,$Q$44,$Q$47)</f>
        <v>Blue , Red</v>
      </c>
    </row>
    <row r="734" spans="1:13">
      <c r="A734" s="245" t="s">
        <v>2976</v>
      </c>
      <c r="B734" s="245" t="s">
        <v>2661</v>
      </c>
      <c r="C734" s="245" t="str">
        <f>$Q$17</f>
        <v>Circular Parts</v>
      </c>
      <c r="D734" s="246" t="str">
        <f>AllData!A1107</f>
        <v>137b</v>
      </c>
      <c r="E734" s="245" t="str">
        <f>AllData!B1107</f>
        <v>Wheel Flange</v>
      </c>
      <c r="G734" s="245" t="str">
        <f>AllData!C1107</f>
        <v>Dia - 3 1/2''</v>
      </c>
      <c r="H734" s="246"/>
      <c r="I734" s="245">
        <f>AllData!E1107</f>
        <v>43.6</v>
      </c>
      <c r="J734" s="245">
        <f>AllData!F1107</f>
        <v>10.73</v>
      </c>
      <c r="K734" s="245">
        <f>ROUND(AllData!G1107,2)</f>
        <v>9.8699999999999992</v>
      </c>
      <c r="L734" s="245">
        <f>ROUND(AllData!H1107,2)</f>
        <v>8.58</v>
      </c>
      <c r="M734" s="245" t="str">
        <f t="shared" si="157"/>
        <v>Blue , Red</v>
      </c>
    </row>
    <row r="735" spans="1:13">
      <c r="A735" s="245" t="s">
        <v>2977</v>
      </c>
      <c r="B735" s="245" t="s">
        <v>2661</v>
      </c>
      <c r="C735" s="245" t="str">
        <f>$Q$17</f>
        <v>Circular Parts</v>
      </c>
      <c r="D735" s="246" t="str">
        <f>AllData!A1108</f>
        <v>137c</v>
      </c>
      <c r="E735" s="245" t="str">
        <f>AllData!B1108</f>
        <v>Wheel Flange</v>
      </c>
      <c r="G735" s="245" t="str">
        <f>AllData!C1108</f>
        <v>Dia - 5 1/2''</v>
      </c>
      <c r="H735" s="246"/>
      <c r="I735" s="245">
        <f>AllData!E1108</f>
        <v>103.3</v>
      </c>
      <c r="J735" s="245">
        <f>AllData!F1108</f>
        <v>17</v>
      </c>
      <c r="K735" s="245">
        <f>ROUND(AllData!G1108,2)</f>
        <v>15.64</v>
      </c>
      <c r="L735" s="245">
        <f>ROUND(AllData!H1108,2)</f>
        <v>13.6</v>
      </c>
      <c r="M735" s="245" t="str">
        <f t="shared" si="157"/>
        <v>Blue , Red</v>
      </c>
    </row>
    <row r="736" spans="1:13">
      <c r="A736" s="245" t="s">
        <v>2978</v>
      </c>
      <c r="B736" s="245" t="s">
        <v>2661</v>
      </c>
      <c r="C736" s="245" t="str">
        <f>$Q$25</f>
        <v>Miscellaneous</v>
      </c>
      <c r="D736" s="246" t="str">
        <f>AllData!A1110</f>
        <v>187y</v>
      </c>
      <c r="E736" s="245" t="str">
        <f>AllData!B1110</f>
        <v>Road Wheel Centre</v>
      </c>
      <c r="G736" s="245" t="str">
        <f>AllData!C1110</f>
        <v>Dia - 3''</v>
      </c>
      <c r="H736" s="246" t="str">
        <f>AllData!D1110</f>
        <v>1/2'' grooved flange</v>
      </c>
      <c r="I736" s="245">
        <f>AllData!E1110</f>
        <v>37.5</v>
      </c>
      <c r="J736" s="245">
        <f>AllData!F1110</f>
        <v>12.4</v>
      </c>
      <c r="K736" s="245">
        <f>ROUND(AllData!G1110,2)</f>
        <v>11.41</v>
      </c>
      <c r="L736" s="245">
        <f>ROUND(AllData!H1110,2)</f>
        <v>9.92</v>
      </c>
      <c r="M736" s="245" t="str">
        <f>_xlfn.TEXTJOIN(" , ",TRUE,$Q$47,$Q$48,$Q$49,$Q$44,$Q$42)</f>
        <v>Red , UK Yellow , Fr Yellow , Blue , Nickel plate</v>
      </c>
    </row>
    <row r="737" spans="1:13">
      <c r="A737" s="245" t="s">
        <v>2979</v>
      </c>
      <c r="B737" s="245" t="s">
        <v>2661</v>
      </c>
      <c r="C737" s="245" t="str">
        <f>$Q$25</f>
        <v>Miscellaneous</v>
      </c>
      <c r="D737" s="246" t="str">
        <f>AllData!A1111</f>
        <v>187x</v>
      </c>
      <c r="E737" s="245" t="str">
        <f>AllData!B1111</f>
        <v>Road Wheel Centre</v>
      </c>
      <c r="G737" s="245" t="str">
        <f>AllData!C1111</f>
        <v>Dia - 2''</v>
      </c>
      <c r="H737" s="246" t="str">
        <f>AllData!D1111</f>
        <v>1/2'' grooved flange</v>
      </c>
      <c r="I737" s="245">
        <f>AllData!E1111</f>
        <v>14</v>
      </c>
      <c r="J737" s="245">
        <f>AllData!F1111</f>
        <v>5.97</v>
      </c>
      <c r="K737" s="245">
        <f>ROUND(AllData!G1111,2)</f>
        <v>5.49</v>
      </c>
      <c r="L737" s="245">
        <f>ROUND(AllData!H1111,2)</f>
        <v>4.78</v>
      </c>
      <c r="M737" s="245" t="str">
        <f>_xlfn.TEXTJOIN(" , ",TRUE,$Q$47,$Q$48,$Q$49,$Q$44,$Q$42)</f>
        <v>Red , UK Yellow , Fr Yellow , Blue , Nickel plate</v>
      </c>
    </row>
    <row r="738" spans="1:13">
      <c r="A738" s="245" t="s">
        <v>2980</v>
      </c>
      <c r="B738" s="245" t="s">
        <v>2661</v>
      </c>
      <c r="C738" s="245" t="str">
        <f>$Q$25</f>
        <v>Miscellaneous</v>
      </c>
      <c r="D738" s="246" t="str">
        <f>AllData!A1112</f>
        <v>187w</v>
      </c>
      <c r="E738" s="245" t="str">
        <f>AllData!B1112</f>
        <v>Road Wheel - Wire Spokes</v>
      </c>
      <c r="G738" s="245" t="str">
        <f>AllData!C1112</f>
        <v>Dia - 3''</v>
      </c>
      <c r="H738" s="246" t="str">
        <f>AllData!D1112</f>
        <v>30 spokes</v>
      </c>
      <c r="I738" s="245">
        <f>AllData!E1112</f>
        <v>131.5</v>
      </c>
      <c r="J738" s="245">
        <f>AllData!F1112</f>
        <v>28.49</v>
      </c>
      <c r="K738" s="245">
        <f>ROUND(AllData!G1112,2)</f>
        <v>26.21</v>
      </c>
      <c r="L738" s="245">
        <f>ROUND(AllData!H1112,2)</f>
        <v>22.79</v>
      </c>
      <c r="M738" s="245" t="s">
        <v>2690</v>
      </c>
    </row>
    <row r="739" spans="1:13">
      <c r="A739" s="245" t="s">
        <v>2981</v>
      </c>
      <c r="B739" s="245" t="s">
        <v>2661</v>
      </c>
      <c r="C739" s="245" t="str">
        <f t="shared" ref="C739:C774" si="158">$Q$17</f>
        <v>Circular Parts</v>
      </c>
      <c r="D739" s="246" t="str">
        <f>AllData!A1114</f>
        <v>145a</v>
      </c>
      <c r="E739" s="245" t="str">
        <f>AllData!B1114</f>
        <v>Circular Strip</v>
      </c>
      <c r="G739" s="245" t="str">
        <f>AllData!C1114</f>
        <v>Dia - 2 1/2''</v>
      </c>
      <c r="H739" s="246"/>
      <c r="I739" s="245">
        <f>AllData!E1114</f>
        <v>20.100000000000001</v>
      </c>
      <c r="J739" s="245">
        <f>AllData!F1114</f>
        <v>5.5</v>
      </c>
      <c r="K739" s="245">
        <f>ROUND(AllData!G1114,2)</f>
        <v>5.0599999999999996</v>
      </c>
      <c r="L739" s="245">
        <f>ROUND(AllData!H1114,2)</f>
        <v>4.4000000000000004</v>
      </c>
      <c r="M739" s="245" t="str">
        <f t="shared" ref="M739:M742" si="159">_xlfn.TEXTJOIN(" , ",TRUE,$Q$44,$Q$47)</f>
        <v>Blue , Red</v>
      </c>
    </row>
    <row r="740" spans="1:13">
      <c r="A740" s="245" t="s">
        <v>2982</v>
      </c>
      <c r="B740" s="245" t="s">
        <v>2661</v>
      </c>
      <c r="C740" s="245" t="str">
        <f t="shared" si="158"/>
        <v>Circular Parts</v>
      </c>
      <c r="D740" s="246" t="str">
        <f>AllData!A1115</f>
        <v>145b</v>
      </c>
      <c r="E740" s="245" t="str">
        <f>AllData!B1115</f>
        <v>Circular Strip</v>
      </c>
      <c r="G740" s="245" t="str">
        <f>AllData!C1115</f>
        <v>Dia - 3 1/2''</v>
      </c>
      <c r="H740" s="246"/>
      <c r="I740" s="245">
        <f>AllData!E1115</f>
        <v>19.8</v>
      </c>
      <c r="J740" s="245">
        <f>AllData!F1115</f>
        <v>6.87</v>
      </c>
      <c r="K740" s="245">
        <f>ROUND(AllData!G1115,2)</f>
        <v>6.32</v>
      </c>
      <c r="L740" s="245">
        <f>ROUND(AllData!H1115,2)</f>
        <v>5.5</v>
      </c>
      <c r="M740" s="245" t="str">
        <f t="shared" si="159"/>
        <v>Blue , Red</v>
      </c>
    </row>
    <row r="741" spans="1:13">
      <c r="A741" s="245" t="s">
        <v>2983</v>
      </c>
      <c r="B741" s="245" t="s">
        <v>2661</v>
      </c>
      <c r="C741" s="245" t="str">
        <f t="shared" si="158"/>
        <v>Circular Parts</v>
      </c>
      <c r="D741" s="246" t="str">
        <f>AllData!A1116</f>
        <v>145c</v>
      </c>
      <c r="E741" s="245" t="str">
        <f>AllData!B1116</f>
        <v>Circular Strip</v>
      </c>
      <c r="G741" s="245" t="str">
        <f>AllData!C1116</f>
        <v>Dia - 4 1/2"</v>
      </c>
      <c r="H741" s="246"/>
      <c r="I741" s="245">
        <f>AllData!E1116</f>
        <v>41.6</v>
      </c>
      <c r="J741" s="245">
        <f>AllData!F1116</f>
        <v>8.27</v>
      </c>
      <c r="K741" s="245">
        <f>ROUND(AllData!G1116,2)</f>
        <v>7.61</v>
      </c>
      <c r="L741" s="245">
        <f>ROUND(AllData!H1116,2)</f>
        <v>6.62</v>
      </c>
      <c r="M741" s="245" t="str">
        <f t="shared" si="159"/>
        <v>Blue , Red</v>
      </c>
    </row>
    <row r="742" spans="1:13">
      <c r="A742" s="245" t="s">
        <v>2984</v>
      </c>
      <c r="B742" s="245" t="s">
        <v>2661</v>
      </c>
      <c r="C742" s="245" t="str">
        <f t="shared" si="158"/>
        <v>Circular Parts</v>
      </c>
      <c r="D742" s="246" t="str">
        <f>AllData!A1117</f>
        <v>145d</v>
      </c>
      <c r="E742" s="245" t="str">
        <f>AllData!B1117</f>
        <v>Circular Strip</v>
      </c>
      <c r="G742" s="245" t="str">
        <f>AllData!C1117</f>
        <v>Dia - 5 1/2''</v>
      </c>
      <c r="H742" s="246"/>
      <c r="I742" s="245">
        <f>AllData!E1117</f>
        <v>59.6</v>
      </c>
      <c r="J742" s="245">
        <f>AllData!F1117</f>
        <v>11.03</v>
      </c>
      <c r="K742" s="245">
        <f>ROUND(AllData!G1117,2)</f>
        <v>10.15</v>
      </c>
      <c r="L742" s="245">
        <f>ROUND(AllData!H1117,2)</f>
        <v>8.82</v>
      </c>
      <c r="M742" s="245" t="str">
        <f t="shared" si="159"/>
        <v>Blue , Red</v>
      </c>
    </row>
    <row r="743" spans="1:13">
      <c r="A743" s="245" t="s">
        <v>2985</v>
      </c>
      <c r="B743" s="245" t="s">
        <v>2661</v>
      </c>
      <c r="C743" s="245" t="str">
        <f t="shared" si="158"/>
        <v>Circular Parts</v>
      </c>
      <c r="D743" s="246" t="str">
        <f>AllData!A1119</f>
        <v>146b</v>
      </c>
      <c r="E743" s="245" t="str">
        <f>AllData!B1119</f>
        <v>Circular Plate</v>
      </c>
      <c r="G743" s="245" t="str">
        <f>AllData!C1119</f>
        <v>Dia - 2"</v>
      </c>
      <c r="H743" s="246"/>
      <c r="I743" s="245">
        <f>AllData!E1119</f>
        <v>12.8</v>
      </c>
      <c r="J743" s="245">
        <f>AllData!F1119</f>
        <v>2.13</v>
      </c>
      <c r="K743" s="245">
        <f>ROUND(AllData!G1119,2)</f>
        <v>1.96</v>
      </c>
      <c r="L743" s="245">
        <f>ROUND(AllData!H1119,2)</f>
        <v>1.7</v>
      </c>
      <c r="M743" s="245" t="str">
        <f>_xlfn.TEXTJOIN(" , ",TRUE,$Q$47,$Q$44,$Q$42)</f>
        <v>Red , Blue , Nickel plate</v>
      </c>
    </row>
    <row r="744" spans="1:13">
      <c r="A744" s="245" t="s">
        <v>2986</v>
      </c>
      <c r="B744" s="245" t="s">
        <v>2661</v>
      </c>
      <c r="C744" s="245" t="str">
        <f t="shared" si="158"/>
        <v>Circular Parts</v>
      </c>
      <c r="D744" s="246" t="str">
        <f>AllData!A1120</f>
        <v>146c</v>
      </c>
      <c r="E744" s="245" t="str">
        <f>AllData!B1120</f>
        <v>Circular Plate</v>
      </c>
      <c r="G744" s="245" t="str">
        <f>AllData!C1120</f>
        <v>Dia - 3 1/2"</v>
      </c>
      <c r="H744" s="246"/>
      <c r="I744" s="245">
        <f>AllData!E1120</f>
        <v>41.3</v>
      </c>
      <c r="J744" s="245">
        <f>AllData!F1120</f>
        <v>6.54</v>
      </c>
      <c r="K744" s="245">
        <f>ROUND(AllData!G1120,2)</f>
        <v>6.02</v>
      </c>
      <c r="L744" s="245">
        <f>ROUND(AllData!H1120,2)</f>
        <v>5.23</v>
      </c>
      <c r="M744" s="245" t="str">
        <f>_xlfn.TEXTJOIN(" , ",TRUE,$Q$47,$Q$44,$Q$42)</f>
        <v>Red , Blue , Nickel plate</v>
      </c>
    </row>
    <row r="745" spans="1:13">
      <c r="A745" s="245" t="s">
        <v>2987</v>
      </c>
      <c r="B745" s="245" t="s">
        <v>2661</v>
      </c>
      <c r="C745" s="245" t="str">
        <f t="shared" si="158"/>
        <v>Circular Parts</v>
      </c>
      <c r="D745" s="246" t="str">
        <f>AllData!A1121</f>
        <v>146d</v>
      </c>
      <c r="E745" s="245" t="str">
        <f>AllData!B1121</f>
        <v>Circular Plate</v>
      </c>
      <c r="G745" s="245" t="str">
        <f>AllData!C1121</f>
        <v>Dia - 5-1/4"</v>
      </c>
      <c r="H745" s="246"/>
      <c r="I745" s="245">
        <f>AllData!E1121</f>
        <v>110.3</v>
      </c>
      <c r="J745" s="245">
        <f>AllData!F1121</f>
        <v>9.83</v>
      </c>
      <c r="K745" s="245">
        <f>ROUND(AllData!G1121,2)</f>
        <v>9.0399999999999991</v>
      </c>
      <c r="L745" s="245">
        <f>ROUND(AllData!H1121,2)</f>
        <v>7.86</v>
      </c>
      <c r="M745" s="245" t="str">
        <f t="shared" ref="M745:M758" si="160">_xlfn.TEXTJOIN(" , ",TRUE,$Q$44,$Q$47)</f>
        <v>Blue , Red</v>
      </c>
    </row>
    <row r="746" spans="1:13">
      <c r="A746" s="245" t="s">
        <v>2988</v>
      </c>
      <c r="B746" s="245" t="s">
        <v>2661</v>
      </c>
      <c r="C746" s="245" t="str">
        <f t="shared" si="158"/>
        <v>Circular Parts</v>
      </c>
      <c r="D746" s="246" t="str">
        <f>AllData!A1122</f>
        <v>146e</v>
      </c>
      <c r="E746" s="245" t="str">
        <f>AllData!B1122</f>
        <v>Circular Plate</v>
      </c>
      <c r="G746" s="245" t="str">
        <f>AllData!C1122</f>
        <v>Dia - 7 1/2"</v>
      </c>
      <c r="H746" s="246"/>
      <c r="I746" s="245">
        <f>AllData!E1122</f>
        <v>216.1</v>
      </c>
      <c r="J746" s="245">
        <f>AllData!F1122</f>
        <v>15.26</v>
      </c>
      <c r="K746" s="245">
        <f>ROUND(AllData!G1122,2)</f>
        <v>14.04</v>
      </c>
      <c r="L746" s="245">
        <f>ROUND(AllData!H1122,2)</f>
        <v>12.21</v>
      </c>
      <c r="M746" s="245" t="str">
        <f>_xlfn.TEXTJOIN(" , ",TRUE,$Q$47,$Q$44,$Q$42)</f>
        <v>Red , Blue , Nickel plate</v>
      </c>
    </row>
    <row r="747" spans="1:13">
      <c r="A747" s="245" t="s">
        <v>2989</v>
      </c>
      <c r="B747" s="245" t="s">
        <v>2661</v>
      </c>
      <c r="C747" s="245" t="str">
        <f t="shared" si="158"/>
        <v>Circular Parts</v>
      </c>
      <c r="D747" s="246" t="str">
        <f>AllData!A1123</f>
        <v>146f</v>
      </c>
      <c r="E747" s="245" t="str">
        <f>AllData!B1123</f>
        <v>Circular Plate</v>
      </c>
      <c r="G747" s="245" t="str">
        <f>AllData!C1123</f>
        <v>Dia - 9 7/8"</v>
      </c>
      <c r="H747" s="246"/>
      <c r="I747" s="245">
        <f>AllData!E1123</f>
        <v>372</v>
      </c>
      <c r="J747" s="245">
        <f>AllData!F1123</f>
        <v>30.37</v>
      </c>
      <c r="K747" s="245">
        <f>ROUND(AllData!G1123,2)</f>
        <v>27.94</v>
      </c>
      <c r="L747" s="245">
        <f>ROUND(AllData!H1123,2)</f>
        <v>24.3</v>
      </c>
      <c r="M747" s="245" t="str">
        <f t="shared" si="160"/>
        <v>Blue , Red</v>
      </c>
    </row>
    <row r="748" spans="1:13">
      <c r="A748" s="245" t="s">
        <v>2990</v>
      </c>
      <c r="B748" s="245" t="s">
        <v>2661</v>
      </c>
      <c r="C748" s="245" t="str">
        <f t="shared" si="158"/>
        <v>Circular Parts</v>
      </c>
      <c r="D748" s="246" t="str">
        <f>AllData!A1124</f>
        <v>146g</v>
      </c>
      <c r="E748" s="245" t="str">
        <f>AllData!B1124</f>
        <v>Circular Plate</v>
      </c>
      <c r="G748" s="245" t="str">
        <f>AllData!C1124</f>
        <v>Dia - 3''</v>
      </c>
      <c r="H748" s="246"/>
      <c r="I748" s="245">
        <f>AllData!E1124</f>
        <v>30.4</v>
      </c>
      <c r="J748" s="245">
        <f>AllData!F1124</f>
        <v>6.45</v>
      </c>
      <c r="K748" s="245">
        <f>ROUND(AllData!G1124,2)</f>
        <v>5.93</v>
      </c>
      <c r="L748" s="245">
        <f>ROUND(AllData!H1124,2)</f>
        <v>5.16</v>
      </c>
      <c r="M748" s="245" t="str">
        <f t="shared" si="160"/>
        <v>Blue , Red</v>
      </c>
    </row>
    <row r="749" spans="1:13">
      <c r="A749" s="245" t="s">
        <v>2991</v>
      </c>
      <c r="B749" s="245" t="s">
        <v>2661</v>
      </c>
      <c r="C749" s="245" t="str">
        <f t="shared" si="158"/>
        <v>Circular Parts</v>
      </c>
      <c r="D749" s="246" t="str">
        <f>AllData!A1125</f>
        <v>146h</v>
      </c>
      <c r="E749" s="245" t="str">
        <f>AllData!B1125</f>
        <v>Circular Plate</v>
      </c>
      <c r="G749" s="245" t="str">
        <f>AllData!C1125</f>
        <v>Dia - 2 1/2''</v>
      </c>
      <c r="H749" s="246" t="str">
        <f>AllData!D1125</f>
        <v>12 peripheral perfs</v>
      </c>
      <c r="I749" s="245">
        <f>AllData!E1125</f>
        <v>18.8</v>
      </c>
      <c r="J749" s="245">
        <f>AllData!F1125</f>
        <v>3.9</v>
      </c>
      <c r="K749" s="245">
        <f>ROUND(AllData!G1125,2)</f>
        <v>3.59</v>
      </c>
      <c r="L749" s="245">
        <f>ROUND(AllData!H1125,2)</f>
        <v>3.12</v>
      </c>
      <c r="M749" s="245" t="str">
        <f t="shared" si="160"/>
        <v>Blue , Red</v>
      </c>
    </row>
    <row r="750" spans="1:13">
      <c r="A750" s="245" t="s">
        <v>2992</v>
      </c>
      <c r="B750" s="245" t="s">
        <v>2661</v>
      </c>
      <c r="C750" s="245" t="str">
        <f t="shared" si="158"/>
        <v>Circular Parts</v>
      </c>
      <c r="D750" s="246" t="str">
        <f>AllData!A1127</f>
        <v>109b</v>
      </c>
      <c r="E750" s="245" t="str">
        <f>AllData!B1127</f>
        <v>Face Plate</v>
      </c>
      <c r="G750" s="245" t="str">
        <f>AllData!C1127</f>
        <v>Dia - 2 1/2''</v>
      </c>
      <c r="H750" s="246" t="str">
        <f>AllData!D1127</f>
        <v>12 peripheral perfs</v>
      </c>
      <c r="I750" s="245">
        <f>AllData!E1127</f>
        <v>24.4</v>
      </c>
      <c r="J750" s="245">
        <f>AllData!F1127</f>
        <v>4.42</v>
      </c>
      <c r="K750" s="245">
        <f>ROUND(AllData!G1127,2)</f>
        <v>4.07</v>
      </c>
      <c r="L750" s="245">
        <f>ROUND(AllData!H1127,2)</f>
        <v>3.54</v>
      </c>
      <c r="M750" s="245" t="str">
        <f t="shared" si="160"/>
        <v>Blue , Red</v>
      </c>
    </row>
    <row r="751" spans="1:13">
      <c r="A751" s="245" t="s">
        <v>2993</v>
      </c>
      <c r="B751" s="245" t="s">
        <v>2661</v>
      </c>
      <c r="C751" s="245" t="str">
        <f t="shared" si="158"/>
        <v>Circular Parts</v>
      </c>
      <c r="D751" s="246" t="str">
        <f>AllData!A1129</f>
        <v>143a</v>
      </c>
      <c r="E751" s="245" t="str">
        <f>AllData!B1129</f>
        <v>Circular Girder</v>
      </c>
      <c r="G751" s="245" t="str">
        <f>AllData!C1129</f>
        <v>Dia - 3 1/2"</v>
      </c>
      <c r="H751" s="246"/>
      <c r="I751" s="245">
        <f>AllData!E1129</f>
        <v>35</v>
      </c>
      <c r="J751" s="245">
        <f>AllData!F1129</f>
        <v>14.42</v>
      </c>
      <c r="K751" s="245">
        <f>ROUND(AllData!G1129,2)</f>
        <v>13.27</v>
      </c>
      <c r="L751" s="245">
        <f>ROUND(AllData!H1129,2)</f>
        <v>11.54</v>
      </c>
      <c r="M751" s="245" t="str">
        <f t="shared" si="160"/>
        <v>Blue , Red</v>
      </c>
    </row>
    <row r="752" spans="1:13">
      <c r="A752" s="245" t="s">
        <v>2994</v>
      </c>
      <c r="B752" s="245" t="s">
        <v>2661</v>
      </c>
      <c r="C752" s="245" t="str">
        <f t="shared" si="158"/>
        <v>Circular Parts</v>
      </c>
      <c r="D752" s="246" t="str">
        <f>AllData!A1130</f>
        <v>143m</v>
      </c>
      <c r="E752" s="245" t="str">
        <f>AllData!B1130</f>
        <v>Circular Girder</v>
      </c>
      <c r="G752" s="245" t="str">
        <f>AllData!C1130</f>
        <v>Dia - 4 1/2''</v>
      </c>
      <c r="H752" s="246"/>
      <c r="I752" s="245">
        <f>AllData!E1130</f>
        <v>46</v>
      </c>
      <c r="J752" s="245">
        <f>AllData!F1130</f>
        <v>17.53</v>
      </c>
      <c r="K752" s="245">
        <f>ROUND(AllData!G1130,2)</f>
        <v>16.13</v>
      </c>
      <c r="L752" s="245">
        <f>ROUND(AllData!H1130,2)</f>
        <v>14.02</v>
      </c>
      <c r="M752" s="245" t="str">
        <f t="shared" si="160"/>
        <v>Blue , Red</v>
      </c>
    </row>
    <row r="753" spans="1:13">
      <c r="A753" s="245" t="s">
        <v>2995</v>
      </c>
      <c r="B753" s="245" t="s">
        <v>2661</v>
      </c>
      <c r="C753" s="245" t="str">
        <f t="shared" si="158"/>
        <v>Circular Parts</v>
      </c>
      <c r="D753" s="246" t="str">
        <f>AllData!A1131</f>
        <v>143n</v>
      </c>
      <c r="E753" s="245" t="str">
        <f>AllData!B1131</f>
        <v>Circular Girder</v>
      </c>
      <c r="G753" s="245" t="str">
        <f>AllData!C1131</f>
        <v>Dia - 6 1/2''</v>
      </c>
      <c r="H753" s="246"/>
      <c r="I753" s="245">
        <f>AllData!E1131</f>
        <v>82.5</v>
      </c>
      <c r="J753" s="245">
        <f>AllData!F1131</f>
        <v>21.91</v>
      </c>
      <c r="K753" s="245">
        <f>ROUND(AllData!G1131,2)</f>
        <v>20.16</v>
      </c>
      <c r="L753" s="245">
        <f>ROUND(AllData!H1131,2)</f>
        <v>17.53</v>
      </c>
      <c r="M753" s="245" t="str">
        <f t="shared" si="160"/>
        <v>Blue , Red</v>
      </c>
    </row>
    <row r="754" spans="1:13">
      <c r="A754" s="245" t="s">
        <v>2996</v>
      </c>
      <c r="B754" s="245" t="s">
        <v>2661</v>
      </c>
      <c r="C754" s="245" t="str">
        <f t="shared" si="158"/>
        <v>Circular Parts</v>
      </c>
      <c r="D754" s="246" t="str">
        <f>AllData!A1132</f>
        <v>143b</v>
      </c>
      <c r="E754" s="245" t="str">
        <f>AllData!B1132</f>
        <v>Circular Girder</v>
      </c>
      <c r="G754" s="245" t="str">
        <f>AllData!C1132</f>
        <v>Dia - 7 1/2"</v>
      </c>
      <c r="H754" s="246"/>
      <c r="I754" s="245">
        <f>AllData!E1132</f>
        <v>102</v>
      </c>
      <c r="J754" s="245">
        <f>AllData!F1132</f>
        <v>23.07</v>
      </c>
      <c r="K754" s="245">
        <f>ROUND(AllData!G1132,2)</f>
        <v>21.22</v>
      </c>
      <c r="L754" s="245">
        <f>ROUND(AllData!H1132,2)</f>
        <v>18.46</v>
      </c>
      <c r="M754" s="245" t="str">
        <f t="shared" si="160"/>
        <v>Blue , Red</v>
      </c>
    </row>
    <row r="755" spans="1:13">
      <c r="A755" s="245" t="s">
        <v>2997</v>
      </c>
      <c r="B755" s="245" t="s">
        <v>2661</v>
      </c>
      <c r="C755" s="245" t="str">
        <f t="shared" si="158"/>
        <v>Circular Parts</v>
      </c>
      <c r="D755" s="246" t="str">
        <f>AllData!A1134</f>
        <v>143c</v>
      </c>
      <c r="E755" s="245" t="str">
        <f>AllData!B1134</f>
        <v>Flat Ring</v>
      </c>
      <c r="G755" s="245" t="str">
        <f>AllData!C1134</f>
        <v>Dia - 4" - 2 1/2"</v>
      </c>
      <c r="H755" s="246"/>
      <c r="I755" s="245">
        <f>AllData!E1134</f>
        <v>53.7</v>
      </c>
      <c r="J755" s="245">
        <f>AllData!F1134</f>
        <v>9.18</v>
      </c>
      <c r="K755" s="245">
        <f>ROUND(AllData!G1134,2)</f>
        <v>8.4499999999999993</v>
      </c>
      <c r="L755" s="245">
        <f>ROUND(AllData!H1134,2)</f>
        <v>7.34</v>
      </c>
      <c r="M755" s="245" t="str">
        <f>_xlfn.TEXTJOIN(" , ",TRUE,$Q$47,$Q$44,$Q$42)</f>
        <v>Red , Blue , Nickel plate</v>
      </c>
    </row>
    <row r="756" spans="1:13">
      <c r="A756" s="245" t="s">
        <v>2998</v>
      </c>
      <c r="B756" s="245" t="s">
        <v>2661</v>
      </c>
      <c r="C756" s="245" t="str">
        <f t="shared" si="158"/>
        <v>Circular Parts</v>
      </c>
      <c r="D756" s="246" t="str">
        <f>AllData!A1135</f>
        <v>143g</v>
      </c>
      <c r="E756" s="245" t="str">
        <f>AllData!B1135</f>
        <v>Flat Ring</v>
      </c>
      <c r="G756" s="245" t="str">
        <f>AllData!C1135</f>
        <v>Dia - 5'' - 3 1/2''</v>
      </c>
      <c r="H756" s="246"/>
      <c r="I756" s="245">
        <f>AllData!E1135</f>
        <v>48.6</v>
      </c>
      <c r="J756" s="245">
        <f>AllData!F1135</f>
        <v>11.45</v>
      </c>
      <c r="K756" s="245">
        <f>ROUND(AllData!G1135,2)</f>
        <v>10.53</v>
      </c>
      <c r="L756" s="245">
        <f>ROUND(AllData!H1135,2)</f>
        <v>9.16</v>
      </c>
      <c r="M756" s="245" t="str">
        <f t="shared" si="160"/>
        <v>Blue , Red</v>
      </c>
    </row>
    <row r="757" spans="1:13">
      <c r="A757" s="245" t="s">
        <v>2999</v>
      </c>
      <c r="B757" s="245" t="s">
        <v>2661</v>
      </c>
      <c r="C757" s="245" t="str">
        <f t="shared" si="158"/>
        <v>Circular Parts</v>
      </c>
      <c r="D757" s="246" t="str">
        <f>AllData!A1136</f>
        <v>143d</v>
      </c>
      <c r="E757" s="245" t="str">
        <f>AllData!B1136</f>
        <v>Flat Ring</v>
      </c>
      <c r="G757" s="245" t="str">
        <f>AllData!C1136</f>
        <v>Dia - 6" - 4 1/2"</v>
      </c>
      <c r="H757" s="246"/>
      <c r="I757" s="245">
        <f>AllData!E1136</f>
        <v>60.6</v>
      </c>
      <c r="J757" s="245">
        <f>AllData!F1136</f>
        <v>12.17</v>
      </c>
      <c r="K757" s="245">
        <f>ROUND(AllData!G1136,2)</f>
        <v>11.2</v>
      </c>
      <c r="L757" s="245">
        <f>ROUND(AllData!H1136,2)</f>
        <v>9.74</v>
      </c>
      <c r="M757" s="245" t="str">
        <f>_xlfn.TEXTJOIN(" , ",TRUE,$Q$47,$Q$44,$Q$42)</f>
        <v>Red , Blue , Nickel plate</v>
      </c>
    </row>
    <row r="758" spans="1:13">
      <c r="A758" s="245" t="s">
        <v>3000</v>
      </c>
      <c r="B758" s="245" t="s">
        <v>2661</v>
      </c>
      <c r="C758" s="245" t="str">
        <f t="shared" si="158"/>
        <v>Circular Parts</v>
      </c>
      <c r="D758" s="246" t="str">
        <f>AllData!A1137</f>
        <v>143h</v>
      </c>
      <c r="E758" s="245" t="str">
        <f>AllData!B1137</f>
        <v>Flat Ring</v>
      </c>
      <c r="G758" s="245" t="str">
        <f>AllData!C1137</f>
        <v>Dia - 7'' - 5 1/2''</v>
      </c>
      <c r="H758" s="246"/>
      <c r="I758" s="245">
        <f>AllData!E1137</f>
        <v>72.599999999999994</v>
      </c>
      <c r="J758" s="245">
        <f>AllData!F1137</f>
        <v>18.73</v>
      </c>
      <c r="K758" s="245">
        <f>ROUND(AllData!G1137,2)</f>
        <v>17.23</v>
      </c>
      <c r="L758" s="245">
        <f>ROUND(AllData!H1137,2)</f>
        <v>14.98</v>
      </c>
      <c r="M758" s="245" t="str">
        <f t="shared" si="160"/>
        <v>Blue , Red</v>
      </c>
    </row>
    <row r="759" spans="1:13">
      <c r="A759" s="245" t="s">
        <v>3001</v>
      </c>
      <c r="B759" s="245" t="s">
        <v>2661</v>
      </c>
      <c r="C759" s="245" t="str">
        <f t="shared" si="158"/>
        <v>Circular Parts</v>
      </c>
      <c r="D759" s="246" t="str">
        <f>AllData!A1138</f>
        <v>143e</v>
      </c>
      <c r="E759" s="245" t="str">
        <f>AllData!B1138</f>
        <v>Flat Ring</v>
      </c>
      <c r="G759" s="245" t="str">
        <f>AllData!C1138</f>
        <v>Dia - 8" - 6 1/2"</v>
      </c>
      <c r="H759" s="246"/>
      <c r="I759" s="245">
        <f>AllData!E1138</f>
        <v>85</v>
      </c>
      <c r="J759" s="245">
        <f>AllData!F1138</f>
        <v>19.350000000000001</v>
      </c>
      <c r="K759" s="245">
        <f>ROUND(AllData!G1138,2)</f>
        <v>17.8</v>
      </c>
      <c r="L759" s="245">
        <f>ROUND(AllData!H1138,2)</f>
        <v>15.48</v>
      </c>
      <c r="M759" s="245" t="str">
        <f>_xlfn.TEXTJOIN(" , ",TRUE,$Q$47,$Q$44,$Q$42)</f>
        <v>Red , Blue , Nickel plate</v>
      </c>
    </row>
    <row r="760" spans="1:13">
      <c r="A760" s="245" t="s">
        <v>3002</v>
      </c>
      <c r="B760" s="245" t="s">
        <v>2661</v>
      </c>
      <c r="C760" s="245" t="str">
        <f t="shared" si="158"/>
        <v>Circular Parts</v>
      </c>
      <c r="D760" s="246" t="str">
        <f>AllData!A1139</f>
        <v>143f</v>
      </c>
      <c r="E760" s="245" t="str">
        <f>AllData!B1139</f>
        <v>Flat Ring</v>
      </c>
      <c r="G760" s="245" t="str">
        <f>AllData!C1139</f>
        <v>Dia - 10 7/8" - 8 3/8"</v>
      </c>
      <c r="H760" s="246"/>
      <c r="I760" s="245">
        <f>AllData!E1139</f>
        <v>271.7</v>
      </c>
      <c r="J760" s="245">
        <f>AllData!F1139</f>
        <v>27.03</v>
      </c>
      <c r="K760" s="245">
        <f>ROUND(AllData!G1139,2)</f>
        <v>24.87</v>
      </c>
      <c r="L760" s="245">
        <f>ROUND(AllData!H1139,2)</f>
        <v>21.62</v>
      </c>
      <c r="M760" s="245" t="str">
        <f>_xlfn.TEXTJOIN(" , ",TRUE,$Q$47,$Q$44,$Q$42)</f>
        <v>Red , Blue , Nickel plate</v>
      </c>
    </row>
    <row r="761" spans="1:13">
      <c r="A761" s="245" t="s">
        <v>3003</v>
      </c>
      <c r="B761" s="245" t="s">
        <v>2661</v>
      </c>
      <c r="C761" s="245" t="str">
        <f t="shared" si="158"/>
        <v>Circular Parts</v>
      </c>
      <c r="D761" s="246" t="str">
        <f>AllData!A1143</f>
        <v>162c</v>
      </c>
      <c r="E761" s="245" t="str">
        <f>AllData!B1143</f>
        <v>Long Boiler w/o end</v>
      </c>
      <c r="G761" s="245" t="str">
        <f>AllData!C1143</f>
        <v>Length - 9''</v>
      </c>
      <c r="H761" s="246" t="str">
        <f>AllData!D1143</f>
        <v>Fits 162a</v>
      </c>
      <c r="I761" s="245">
        <f>AllData!E1143</f>
        <v>157</v>
      </c>
      <c r="J761" s="245">
        <f>AllData!F1143</f>
        <v>13.43</v>
      </c>
      <c r="K761" s="245">
        <f>ROUND(AllData!G1143,2)</f>
        <v>12.36</v>
      </c>
      <c r="L761" s="245">
        <f>ROUND(AllData!H1143,2)</f>
        <v>10.74</v>
      </c>
      <c r="M761" s="245" t="str">
        <f>_xlfn.TEXTJOIN(" , ",TRUE,$Q$47,$Q$44,$Q$42)</f>
        <v>Red , Blue , Nickel plate</v>
      </c>
    </row>
    <row r="762" spans="1:13">
      <c r="A762" s="245" t="s">
        <v>3004</v>
      </c>
      <c r="B762" s="245" t="s">
        <v>2661</v>
      </c>
      <c r="C762" s="245" t="str">
        <f t="shared" si="158"/>
        <v>Circular Parts</v>
      </c>
      <c r="D762" s="246" t="str">
        <f>AllData!A1144</f>
        <v>162d</v>
      </c>
      <c r="E762" s="245" t="str">
        <f>AllData!B1144</f>
        <v>Wide Boiler End</v>
      </c>
      <c r="G762" s="245" t="str">
        <f>AllData!C1144</f>
        <v>Length - 3"Ø x 1/2"</v>
      </c>
      <c r="H762" s="246" t="str">
        <f>AllData!D1144</f>
        <v>Same as 187y</v>
      </c>
      <c r="I762" s="245">
        <f>AllData!E1144</f>
        <v>40</v>
      </c>
      <c r="J762" s="245">
        <f>AllData!F1144</f>
        <v>12.42</v>
      </c>
      <c r="K762" s="245">
        <f>ROUND(AllData!G1144,2)</f>
        <v>11.43</v>
      </c>
      <c r="L762" s="245">
        <f>ROUND(AllData!H1144,2)</f>
        <v>9.94</v>
      </c>
      <c r="M762" s="245" t="str">
        <f>_xlfn.TEXTJOIN(" , ",TRUE,$Q$47,$Q$48,$Q$49,$Q$44,$Q$51)</f>
        <v>Red , UK Yellow , Fr Yellow , Blue , Silver</v>
      </c>
    </row>
    <row r="763" spans="1:13">
      <c r="A763" s="245" t="s">
        <v>3005</v>
      </c>
      <c r="B763" s="245" t="s">
        <v>2661</v>
      </c>
      <c r="C763" s="245" t="str">
        <f t="shared" si="158"/>
        <v>Circular Parts</v>
      </c>
      <c r="D763" s="246" t="str">
        <f>AllData!A1146</f>
        <v>163a</v>
      </c>
      <c r="E763" s="245" t="str">
        <f>AllData!B1146</f>
        <v>Sleeve Piece</v>
      </c>
      <c r="G763" s="245" t="str">
        <f>AllData!C1146</f>
        <v>Length - 2 1/2"</v>
      </c>
      <c r="H763" s="246"/>
      <c r="I763" s="245">
        <f>AllData!E1146</f>
        <v>16.3</v>
      </c>
      <c r="J763" s="245">
        <f>AllData!F1146</f>
        <v>3.5</v>
      </c>
      <c r="K763" s="245">
        <f>ROUND(AllData!G1146,2)</f>
        <v>3.22</v>
      </c>
      <c r="L763" s="245">
        <f>ROUND(AllData!H1146,2)</f>
        <v>2.8</v>
      </c>
      <c r="M763" s="245" t="str">
        <f>_xlfn.TEXTJOIN(" , ",TRUE,$Q$43,$Q$44,$Q$50)</f>
        <v>Green , Blue , Black</v>
      </c>
    </row>
    <row r="764" spans="1:13">
      <c r="A764" s="245" t="s">
        <v>3006</v>
      </c>
      <c r="B764" s="245" t="s">
        <v>2661</v>
      </c>
      <c r="C764" s="245" t="str">
        <f t="shared" si="158"/>
        <v>Circular Parts</v>
      </c>
      <c r="D764" s="246" t="str">
        <f>AllData!A1147</f>
        <v>163b</v>
      </c>
      <c r="E764" s="245" t="str">
        <f>AllData!B1147</f>
        <v>Sleeve Piece</v>
      </c>
      <c r="G764" s="245" t="str">
        <f>AllData!C1147</f>
        <v>Length - 3 1/2"</v>
      </c>
      <c r="H764" s="246"/>
      <c r="I764" s="245">
        <f>AllData!E1147</f>
        <v>22.8</v>
      </c>
      <c r="J764" s="245">
        <f>AllData!F1147</f>
        <v>4.55</v>
      </c>
      <c r="K764" s="245">
        <f>ROUND(AllData!G1147,2)</f>
        <v>4.1900000000000004</v>
      </c>
      <c r="L764" s="245">
        <f>ROUND(AllData!H1147,2)</f>
        <v>3.64</v>
      </c>
      <c r="M764" s="245" t="str">
        <f t="shared" ref="M764:M770" si="161">_xlfn.TEXTJOIN(" , ",TRUE,$Q$43,$Q$44,$Q$50)</f>
        <v>Green , Blue , Black</v>
      </c>
    </row>
    <row r="765" spans="1:13">
      <c r="A765" s="245" t="s">
        <v>3007</v>
      </c>
      <c r="B765" s="245" t="s">
        <v>2661</v>
      </c>
      <c r="C765" s="245" t="str">
        <f t="shared" si="158"/>
        <v>Circular Parts</v>
      </c>
      <c r="D765" s="246" t="str">
        <f>AllData!A1148</f>
        <v>163c</v>
      </c>
      <c r="E765" s="245" t="str">
        <f>AllData!B1148</f>
        <v>Sleeve Piece</v>
      </c>
      <c r="G765" s="245" t="str">
        <f>AllData!C1148</f>
        <v>Length - 4 1/2"</v>
      </c>
      <c r="H765" s="246"/>
      <c r="I765" s="245">
        <f>AllData!E1148</f>
        <v>29</v>
      </c>
      <c r="J765" s="245">
        <f>AllData!F1148</f>
        <v>5.58</v>
      </c>
      <c r="K765" s="245">
        <f>ROUND(AllData!G1148,2)</f>
        <v>5.13</v>
      </c>
      <c r="L765" s="245">
        <f>ROUND(AllData!H1148,2)</f>
        <v>4.46</v>
      </c>
      <c r="M765" s="245" t="str">
        <f t="shared" si="161"/>
        <v>Green , Blue , Black</v>
      </c>
    </row>
    <row r="766" spans="1:13">
      <c r="A766" s="245" t="s">
        <v>3008</v>
      </c>
      <c r="B766" s="245" t="s">
        <v>2661</v>
      </c>
      <c r="C766" s="245" t="str">
        <f t="shared" si="158"/>
        <v>Circular Parts</v>
      </c>
      <c r="D766" s="246" t="str">
        <f>AllData!A1149</f>
        <v>163d</v>
      </c>
      <c r="E766" s="245" t="str">
        <f>AllData!B1149</f>
        <v>Sleeve Piece</v>
      </c>
      <c r="G766" s="245" t="str">
        <f>AllData!C1149</f>
        <v>Length - 5 1/2"</v>
      </c>
      <c r="H766" s="246"/>
      <c r="I766" s="245">
        <f>AllData!E1149</f>
        <v>35.799999999999997</v>
      </c>
      <c r="J766" s="245">
        <f>AllData!F1149</f>
        <v>6.58</v>
      </c>
      <c r="K766" s="245">
        <f>ROUND(AllData!G1149,2)</f>
        <v>6.05</v>
      </c>
      <c r="L766" s="245">
        <f>ROUND(AllData!H1149,2)</f>
        <v>5.26</v>
      </c>
      <c r="M766" s="245" t="str">
        <f t="shared" si="161"/>
        <v>Green , Blue , Black</v>
      </c>
    </row>
    <row r="767" spans="1:13">
      <c r="A767" s="245" t="s">
        <v>3009</v>
      </c>
      <c r="B767" s="245" t="s">
        <v>2661</v>
      </c>
      <c r="C767" s="245" t="str">
        <f t="shared" si="158"/>
        <v>Circular Parts</v>
      </c>
      <c r="D767" s="246" t="str">
        <f>AllData!A1150</f>
        <v>163e</v>
      </c>
      <c r="E767" s="245" t="str">
        <f>AllData!B1150</f>
        <v>Sleeve Piece</v>
      </c>
      <c r="G767" s="245" t="str">
        <f>AllData!C1150</f>
        <v>Length - 6 1/2''</v>
      </c>
      <c r="H767" s="246"/>
      <c r="I767" s="245">
        <f>AllData!E1150</f>
        <v>42.7</v>
      </c>
      <c r="J767" s="245">
        <f>AllData!F1150</f>
        <v>7.58</v>
      </c>
      <c r="K767" s="245">
        <f>ROUND(AllData!G1150,2)</f>
        <v>6.97</v>
      </c>
      <c r="L767" s="245">
        <f>ROUND(AllData!H1150,2)</f>
        <v>6.06</v>
      </c>
      <c r="M767" s="245" t="str">
        <f t="shared" si="161"/>
        <v>Green , Blue , Black</v>
      </c>
    </row>
    <row r="768" spans="1:13">
      <c r="A768" s="245" t="s">
        <v>3010</v>
      </c>
      <c r="B768" s="245" t="s">
        <v>2661</v>
      </c>
      <c r="C768" s="245" t="str">
        <f t="shared" si="158"/>
        <v>Circular Parts</v>
      </c>
      <c r="D768" s="246" t="str">
        <f>AllData!A1151</f>
        <v>163f</v>
      </c>
      <c r="E768" s="245" t="str">
        <f>AllData!B1151</f>
        <v>Sleeve Piece</v>
      </c>
      <c r="G768" s="245" t="str">
        <f>AllData!C1151</f>
        <v>Length - 7 1/2"</v>
      </c>
      <c r="H768" s="246"/>
      <c r="I768" s="245">
        <f>AllData!E1151</f>
        <v>49.5</v>
      </c>
      <c r="J768" s="245">
        <f>AllData!F1151</f>
        <v>8.6</v>
      </c>
      <c r="K768" s="245">
        <f>ROUND(AllData!G1151,2)</f>
        <v>7.91</v>
      </c>
      <c r="L768" s="245">
        <f>ROUND(AllData!H1151,2)</f>
        <v>6.88</v>
      </c>
      <c r="M768" s="245" t="str">
        <f t="shared" si="161"/>
        <v>Green , Blue , Black</v>
      </c>
    </row>
    <row r="769" spans="1:13">
      <c r="A769" s="245" t="s">
        <v>3011</v>
      </c>
      <c r="B769" s="245" t="s">
        <v>2661</v>
      </c>
      <c r="C769" s="245" t="str">
        <f t="shared" si="158"/>
        <v>Circular Parts</v>
      </c>
      <c r="D769" s="246" t="str">
        <f>AllData!A1152</f>
        <v>163g</v>
      </c>
      <c r="E769" s="245" t="str">
        <f>AllData!B1152</f>
        <v>Sleeve Piece</v>
      </c>
      <c r="G769" s="245" t="str">
        <f>AllData!C1152</f>
        <v>Length - 9 1/2"</v>
      </c>
      <c r="H769" s="246"/>
      <c r="I769" s="245">
        <f>AllData!E1152</f>
        <v>62.1</v>
      </c>
      <c r="J769" s="245">
        <f>AllData!F1152</f>
        <v>10.62</v>
      </c>
      <c r="K769" s="245">
        <f>ROUND(AllData!G1152,2)</f>
        <v>9.77</v>
      </c>
      <c r="L769" s="245">
        <f>ROUND(AllData!H1152,2)</f>
        <v>8.5</v>
      </c>
      <c r="M769" s="245" t="str">
        <f t="shared" si="161"/>
        <v>Green , Blue , Black</v>
      </c>
    </row>
    <row r="770" spans="1:13">
      <c r="A770" s="245" t="s">
        <v>3012</v>
      </c>
      <c r="B770" s="245" t="s">
        <v>2661</v>
      </c>
      <c r="C770" s="245" t="str">
        <f t="shared" si="158"/>
        <v>Circular Parts</v>
      </c>
      <c r="D770" s="246" t="str">
        <f>AllData!A1153</f>
        <v>163h</v>
      </c>
      <c r="E770" s="245" t="str">
        <f>AllData!B1153</f>
        <v>Sleeve Piece</v>
      </c>
      <c r="G770" s="245" t="str">
        <f>AllData!C1153</f>
        <v>Length - 12 1/2"</v>
      </c>
      <c r="H770" s="246"/>
      <c r="I770" s="245">
        <f>AllData!E1153</f>
        <v>74.599999999999994</v>
      </c>
      <c r="J770" s="245">
        <f>AllData!F1153</f>
        <v>12.64</v>
      </c>
      <c r="K770" s="245">
        <f>ROUND(AllData!G1153,2)</f>
        <v>11.63</v>
      </c>
      <c r="L770" s="245">
        <f>ROUND(AllData!H1153,2)</f>
        <v>10.11</v>
      </c>
      <c r="M770" s="245" t="str">
        <f t="shared" si="161"/>
        <v>Green , Blue , Black</v>
      </c>
    </row>
    <row r="771" spans="1:13">
      <c r="A771" s="245" t="s">
        <v>3013</v>
      </c>
      <c r="B771" s="245" t="s">
        <v>2661</v>
      </c>
      <c r="C771" s="245" t="str">
        <f t="shared" si="158"/>
        <v>Circular Parts</v>
      </c>
      <c r="D771" s="246" t="str">
        <f>AllData!A1155</f>
        <v>164a</v>
      </c>
      <c r="E771" s="245" t="str">
        <f>AllData!B1155</f>
        <v>Chimney Adapter</v>
      </c>
      <c r="G771" s="245" t="str">
        <f>AllData!C1155</f>
        <v>Large Axle bore - 8mm Ø - for rams</v>
      </c>
      <c r="H771" s="246"/>
      <c r="I771" s="245">
        <f>AllData!E1155</f>
        <v>3.7</v>
      </c>
      <c r="J771" s="245">
        <f>AllData!F1155</f>
        <v>4.04</v>
      </c>
      <c r="K771" s="245">
        <f>ROUND(AllData!G1155,2)</f>
        <v>3.72</v>
      </c>
      <c r="L771" s="245">
        <f>ROUND(AllData!H1155,2)</f>
        <v>3.23</v>
      </c>
      <c r="M771" s="245" t="str">
        <f>_xlfn.TEXTJOIN(" , ",TRUE,$Q$43,$Q$45,$Q$50)</f>
        <v>Green , Zinc plate , Black</v>
      </c>
    </row>
    <row r="772" spans="1:13">
      <c r="A772" s="245" t="s">
        <v>3014</v>
      </c>
      <c r="B772" s="245" t="s">
        <v>2661</v>
      </c>
      <c r="C772" s="245" t="str">
        <f t="shared" si="158"/>
        <v>Circular Parts</v>
      </c>
      <c r="D772" s="246" t="str">
        <f>AllData!A1157</f>
        <v>216a</v>
      </c>
      <c r="E772" s="245" t="str">
        <f>AllData!B1157</f>
        <v>Cylinder</v>
      </c>
      <c r="G772" s="245" t="str">
        <f>AllData!C1157</f>
        <v>3 1/2"</v>
      </c>
      <c r="H772" s="246"/>
      <c r="I772" s="245">
        <f>AllData!E1157</f>
        <v>49</v>
      </c>
      <c r="J772" s="245">
        <f>AllData!F1157</f>
        <v>5.75</v>
      </c>
      <c r="K772" s="245">
        <f>ROUND(AllData!G1157,2)</f>
        <v>5.29</v>
      </c>
      <c r="L772" s="245">
        <f>ROUND(AllData!H1157,2)</f>
        <v>4.5999999999999996</v>
      </c>
      <c r="M772" s="245" t="str">
        <f>_xlfn.TEXTJOIN(" , ",TRUE,$Q$54,$Q$44,$Q$47,$Q$43)</f>
        <v>BluBlk-Nkl , Blue , Red , Green</v>
      </c>
    </row>
    <row r="773" spans="1:13">
      <c r="A773" s="245" t="s">
        <v>3015</v>
      </c>
      <c r="B773" s="245" t="s">
        <v>2661</v>
      </c>
      <c r="C773" s="245" t="str">
        <f t="shared" si="158"/>
        <v>Circular Parts</v>
      </c>
      <c r="D773" s="246" t="str">
        <f>AllData!A1158</f>
        <v>216b</v>
      </c>
      <c r="E773" s="245" t="str">
        <f>AllData!B1158</f>
        <v>Cylinder</v>
      </c>
      <c r="G773" s="245" t="str">
        <f>AllData!C1158</f>
        <v>4 1/2"</v>
      </c>
      <c r="H773" s="246"/>
      <c r="I773" s="245">
        <f>AllData!E1158</f>
        <v>66.8</v>
      </c>
      <c r="J773" s="245">
        <f>AllData!F1158</f>
        <v>7.08</v>
      </c>
      <c r="K773" s="245">
        <f>ROUND(AllData!G1158,2)</f>
        <v>6.51</v>
      </c>
      <c r="L773" s="245">
        <f>ROUND(AllData!H1158,2)</f>
        <v>5.66</v>
      </c>
      <c r="M773" s="245" t="str">
        <f t="shared" ref="M773:M774" si="162">_xlfn.TEXTJOIN(" , ",TRUE,$Q$54,$Q$44,$Q$47,$Q$43)</f>
        <v>BluBlk-Nkl , Blue , Red , Green</v>
      </c>
    </row>
    <row r="774" spans="1:13">
      <c r="A774" s="245" t="s">
        <v>3016</v>
      </c>
      <c r="B774" s="245" t="s">
        <v>2661</v>
      </c>
      <c r="C774" s="245" t="str">
        <f t="shared" si="158"/>
        <v>Circular Parts</v>
      </c>
      <c r="D774" s="246" t="str">
        <f>AllData!A1159</f>
        <v>216c</v>
      </c>
      <c r="E774" s="245" t="str">
        <f>AllData!B1159</f>
        <v>Cylinder</v>
      </c>
      <c r="G774" s="245" t="str">
        <f>AllData!C1159</f>
        <v>5 1/'2''</v>
      </c>
      <c r="H774" s="246"/>
      <c r="I774" s="245">
        <f>AllData!E1159</f>
        <v>80</v>
      </c>
      <c r="J774" s="245">
        <f>AllData!F1159</f>
        <v>8.3800000000000008</v>
      </c>
      <c r="K774" s="245">
        <f>ROUND(AllData!G1159,2)</f>
        <v>7.71</v>
      </c>
      <c r="L774" s="245">
        <f>ROUND(AllData!H1159,2)</f>
        <v>6.7</v>
      </c>
      <c r="M774" s="245" t="str">
        <f t="shared" si="162"/>
        <v>BluBlk-Nkl , Blue , Red , Green</v>
      </c>
    </row>
    <row r="775" spans="1:13">
      <c r="A775" s="245" t="s">
        <v>3017</v>
      </c>
      <c r="B775" s="245" t="s">
        <v>2661</v>
      </c>
      <c r="C775" s="245" t="str">
        <f>$Q$25</f>
        <v>Miscellaneous</v>
      </c>
      <c r="D775" s="246" t="str">
        <f>AllData!A1161</f>
        <v>131a</v>
      </c>
      <c r="E775" s="245" t="str">
        <f>AllData!B1161</f>
        <v>Cam</v>
      </c>
      <c r="G775" s="245" t="str">
        <f>AllData!C1161</f>
        <v>Solid brass - RH</v>
      </c>
      <c r="H775" s="246"/>
      <c r="I775" s="245">
        <f>AllData!E1161</f>
        <v>7.7</v>
      </c>
      <c r="J775" s="245">
        <f>AllData!F1161</f>
        <v>3.86</v>
      </c>
      <c r="K775" s="245">
        <f>ROUND(AllData!G1161,2)</f>
        <v>3.55</v>
      </c>
      <c r="L775" s="245">
        <f>ROUND(AllData!H1161,2)</f>
        <v>3.09</v>
      </c>
      <c r="M775" s="245" t="str">
        <f t="shared" ref="M775" si="163">$Q$55</f>
        <v>Brass</v>
      </c>
    </row>
    <row r="776" spans="1:13">
      <c r="A776" s="245" t="s">
        <v>3018</v>
      </c>
      <c r="B776" s="245" t="s">
        <v>2661</v>
      </c>
      <c r="C776" s="245" t="str">
        <f>$Q$25</f>
        <v>Miscellaneous</v>
      </c>
      <c r="D776" s="246" t="str">
        <f>AllData!A1163</f>
        <v>147aL</v>
      </c>
      <c r="E776" s="245" t="str">
        <f>AllData!B1163</f>
        <v>Pawl with boss</v>
      </c>
      <c r="G776" s="245" t="str">
        <f>AllData!C1163</f>
        <v>LH</v>
      </c>
      <c r="H776" s="246"/>
      <c r="I776" s="245">
        <f>AllData!E1163</f>
        <v>6.1</v>
      </c>
      <c r="J776" s="245">
        <f>AllData!F1163</f>
        <v>1.88</v>
      </c>
      <c r="K776" s="245">
        <f>ROUND(AllData!G1163,2)</f>
        <v>1.73</v>
      </c>
      <c r="L776" s="245">
        <f>ROUND(AllData!H1163,2)</f>
        <v>1.5</v>
      </c>
      <c r="M776" s="245" t="str">
        <f>_xlfn.TEXTJOIN(" , ",TRUE,$Q$42)</f>
        <v>Nickel plate</v>
      </c>
    </row>
    <row r="777" spans="1:13">
      <c r="A777" s="245" t="s">
        <v>3019</v>
      </c>
      <c r="B777" s="245" t="s">
        <v>2661</v>
      </c>
      <c r="C777" s="245" t="str">
        <f>$Q$25</f>
        <v>Miscellaneous</v>
      </c>
      <c r="D777" s="246" t="str">
        <f>AllData!A1164</f>
        <v>147h</v>
      </c>
      <c r="E777" s="245" t="str">
        <f>AllData!B1164</f>
        <v>Pivot Bolt [Slotted]</v>
      </c>
      <c r="G777" s="245" t="str">
        <f>AllData!C1164</f>
        <v>13/16"</v>
      </c>
      <c r="H777" s="246" t="str">
        <f>AllData!D1164</f>
        <v>Holds Pinion</v>
      </c>
      <c r="I777" s="245">
        <f>AllData!E1164</f>
        <v>3.15</v>
      </c>
      <c r="J777" s="245">
        <f>AllData!F1164</f>
        <v>1.36</v>
      </c>
      <c r="K777" s="245">
        <f>ROUND(AllData!G1164,2)</f>
        <v>1.25</v>
      </c>
      <c r="L777" s="245">
        <f>ROUND(AllData!H1164,2)</f>
        <v>1.0900000000000001</v>
      </c>
      <c r="M777" s="245" t="str">
        <f>_xlfn.TEXTJOIN(" , ",TRUE,$Q$42)</f>
        <v>Nickel plate</v>
      </c>
    </row>
    <row r="778" spans="1:13">
      <c r="A778" s="245" t="s">
        <v>3042</v>
      </c>
      <c r="B778" s="245" t="s">
        <v>2661</v>
      </c>
      <c r="C778" s="245" t="str">
        <f>$Q$13</f>
        <v>Wheels &amp; Pulleys</v>
      </c>
      <c r="D778" s="246" t="str">
        <f>AllData!A1168</f>
        <v>148a</v>
      </c>
      <c r="E778" s="245" t="str">
        <f>AllData!B1168</f>
        <v>Ratchet wheel LH</v>
      </c>
      <c r="G778" s="245">
        <f>AllData!C1168</f>
        <v>20</v>
      </c>
      <c r="H778" s="246" t="str">
        <f>AllData!D1168</f>
        <v>1/4"</v>
      </c>
      <c r="I778" s="245">
        <f>AllData!E1168</f>
        <v>13.9</v>
      </c>
      <c r="J778" s="245">
        <f>AllData!F1168</f>
        <v>9.36</v>
      </c>
      <c r="K778" s="245">
        <f>ROUND(AllData!G1168,2)</f>
        <v>8.61</v>
      </c>
      <c r="L778" s="245">
        <f>ROUND(AllData!H1168,2)</f>
        <v>7.49</v>
      </c>
      <c r="M778" s="245" t="str">
        <f t="shared" ref="M778:M780" si="164">$Q$55</f>
        <v>Brass</v>
      </c>
    </row>
    <row r="779" spans="1:13">
      <c r="A779" s="245" t="s">
        <v>3043</v>
      </c>
      <c r="B779" s="245" t="s">
        <v>2661</v>
      </c>
      <c r="C779" s="245" t="str">
        <f>$Q$13</f>
        <v>Wheels &amp; Pulleys</v>
      </c>
      <c r="D779" s="246" t="str">
        <f>AllData!A1169</f>
        <v>148b</v>
      </c>
      <c r="E779" s="245" t="str">
        <f>AllData!B1169</f>
        <v>Ratchet wheel - no boss</v>
      </c>
      <c r="G779" s="245" t="str">
        <f>AllData!C1169</f>
        <v>15 [2" Ø]</v>
      </c>
      <c r="H779" s="246" t="str">
        <f>AllData!D1169</f>
        <v>2 mm</v>
      </c>
      <c r="I779" s="245">
        <f>AllData!E1169</f>
        <v>26.4</v>
      </c>
      <c r="J779" s="245">
        <f>AllData!F1169</f>
        <v>17.41</v>
      </c>
      <c r="K779" s="245">
        <f>ROUND(AllData!G1169,2)</f>
        <v>16.02</v>
      </c>
      <c r="L779" s="245">
        <f>ROUND(AllData!H1169,2)</f>
        <v>13.93</v>
      </c>
      <c r="M779" s="245" t="str">
        <f t="shared" si="164"/>
        <v>Brass</v>
      </c>
    </row>
    <row r="780" spans="1:13">
      <c r="A780" s="245" t="s">
        <v>3044</v>
      </c>
      <c r="B780" s="245" t="s">
        <v>2661</v>
      </c>
      <c r="C780" s="245" t="str">
        <f>$Q$13</f>
        <v>Wheels &amp; Pulleys</v>
      </c>
      <c r="D780" s="246" t="str">
        <f>AllData!A1170</f>
        <v>148c</v>
      </c>
      <c r="E780" s="245" t="str">
        <f>AllData!B1170</f>
        <v>Ratchet wheel - no boss</v>
      </c>
      <c r="G780" s="245" t="str">
        <f>AllData!C1170</f>
        <v>30 [2'' Ø]</v>
      </c>
      <c r="H780" s="246" t="str">
        <f>AllData!D1170</f>
        <v>2 mm</v>
      </c>
      <c r="I780" s="245">
        <f>AllData!E1170</f>
        <v>27</v>
      </c>
      <c r="J780" s="245">
        <f>AllData!F1170</f>
        <v>17.55</v>
      </c>
      <c r="K780" s="245">
        <f>ROUND(AllData!G1170,2)</f>
        <v>16.149999999999999</v>
      </c>
      <c r="L780" s="245">
        <f>ROUND(AllData!H1170,2)</f>
        <v>14.04</v>
      </c>
      <c r="M780" s="245" t="str">
        <f t="shared" si="164"/>
        <v>Brass</v>
      </c>
    </row>
    <row r="781" spans="1:13">
      <c r="A781" s="245" t="s">
        <v>3045</v>
      </c>
      <c r="B781" s="245" t="s">
        <v>2661</v>
      </c>
      <c r="C781" s="245" t="str">
        <f>$Q$25</f>
        <v>Miscellaneous</v>
      </c>
      <c r="D781" s="246" t="str">
        <f>AllData!A1174</f>
        <v>142p</v>
      </c>
      <c r="E781" s="245" t="str">
        <f>AllData!B1174</f>
        <v>Tyre - heavy duty treaded</v>
      </c>
      <c r="G781" s="245" t="str">
        <f>AllData!C1174</f>
        <v>Fits 1" pulley</v>
      </c>
      <c r="H781" s="246"/>
      <c r="I781" s="245">
        <f>AllData!E1174</f>
        <v>14.4</v>
      </c>
      <c r="J781" s="245">
        <f>AllData!F1174</f>
        <v>1.17</v>
      </c>
      <c r="K781" s="245">
        <f>ROUND(AllData!G1174,2)</f>
        <v>1.08</v>
      </c>
      <c r="L781" s="245">
        <f>ROUND(AllData!H1174,2)</f>
        <v>0.94</v>
      </c>
      <c r="M781" s="245" t="str">
        <f>_xlfn.TEXTJOIN(" , ",TRUE,$Q$50)</f>
        <v>Black</v>
      </c>
    </row>
    <row r="782" spans="1:13">
      <c r="A782" s="245" t="s">
        <v>3046</v>
      </c>
      <c r="B782" s="245" t="s">
        <v>2661</v>
      </c>
      <c r="C782" s="245" t="str">
        <f>$Q$25</f>
        <v>Miscellaneous</v>
      </c>
      <c r="D782" s="246" t="str">
        <f>AllData!A1175</f>
        <v>142d</v>
      </c>
      <c r="E782" s="245" t="str">
        <f>AllData!B1175</f>
        <v>Tyre - heavy duty treaded</v>
      </c>
      <c r="G782" s="245" t="str">
        <f>AllData!C1175</f>
        <v>Fits 1-1/2'' pulley</v>
      </c>
      <c r="H782" s="246"/>
      <c r="I782" s="245">
        <f>AllData!E1175</f>
        <v>23.5</v>
      </c>
      <c r="J782" s="245">
        <f>AllData!F1175</f>
        <v>4.32</v>
      </c>
      <c r="K782" s="245">
        <f>ROUND(AllData!G1175,2)</f>
        <v>3.97</v>
      </c>
      <c r="L782" s="245">
        <f>ROUND(AllData!H1175,2)</f>
        <v>3.46</v>
      </c>
      <c r="M782" s="245" t="str">
        <f t="shared" ref="M782:M784" si="165">_xlfn.TEXTJOIN(" , ",TRUE,$Q$50)</f>
        <v>Black</v>
      </c>
    </row>
    <row r="783" spans="1:13">
      <c r="A783" s="245" t="s">
        <v>3047</v>
      </c>
      <c r="B783" s="245" t="s">
        <v>2661</v>
      </c>
      <c r="C783" s="245" t="str">
        <f>$Q$25</f>
        <v>Miscellaneous</v>
      </c>
      <c r="D783" s="246" t="str">
        <f>AllData!A1176</f>
        <v>142m</v>
      </c>
      <c r="E783" s="245" t="str">
        <f>AllData!B1176</f>
        <v>Tyre - heavy duty treaded</v>
      </c>
      <c r="G783" s="245" t="str">
        <f>AllData!C1176</f>
        <v>Fits 2'' pulley</v>
      </c>
      <c r="H783" s="246"/>
      <c r="I783" s="245">
        <f>AllData!E1176</f>
        <v>31.9</v>
      </c>
      <c r="J783" s="245">
        <f>AllData!F1176</f>
        <v>7.4</v>
      </c>
      <c r="K783" s="245">
        <f>ROUND(AllData!G1176,2)</f>
        <v>6.81</v>
      </c>
      <c r="L783" s="245">
        <f>ROUND(AllData!H1176,2)</f>
        <v>5.92</v>
      </c>
      <c r="M783" s="245" t="str">
        <f t="shared" si="165"/>
        <v>Black</v>
      </c>
    </row>
    <row r="784" spans="1:13">
      <c r="A784" s="245" t="s">
        <v>3048</v>
      </c>
      <c r="B784" s="245" t="s">
        <v>2661</v>
      </c>
      <c r="C784" s="245" t="str">
        <f>$Q$25</f>
        <v>Miscellaneous</v>
      </c>
      <c r="D784" s="246" t="str">
        <f>AllData!A1177</f>
        <v>142l</v>
      </c>
      <c r="E784" s="245" t="str">
        <f>AllData!B1177</f>
        <v>Tyre - heavy duty treaded</v>
      </c>
      <c r="G784" s="245" t="str">
        <f>AllData!C1177</f>
        <v>Fits 3'' pulley</v>
      </c>
      <c r="H784" s="246"/>
      <c r="I784" s="245">
        <f>AllData!E1177</f>
        <v>84.4</v>
      </c>
      <c r="J784" s="245">
        <f>AllData!F1177</f>
        <v>11.08</v>
      </c>
      <c r="K784" s="245">
        <f>ROUND(AllData!G1177,2)</f>
        <v>10.19</v>
      </c>
      <c r="L784" s="245">
        <f>ROUND(AllData!H1177,2)</f>
        <v>8.86</v>
      </c>
      <c r="M784" s="245" t="str">
        <f t="shared" si="165"/>
        <v>Black</v>
      </c>
    </row>
    <row r="785" spans="1:13">
      <c r="A785" s="245" t="s">
        <v>3049</v>
      </c>
      <c r="B785" s="245" t="s">
        <v>2661</v>
      </c>
      <c r="C785" s="245" t="str">
        <f t="shared" ref="C785:C801" si="166">$Q$6</f>
        <v>Angle Girders</v>
      </c>
      <c r="D785" s="246" t="str">
        <f>AllData!A1181</f>
        <v>161a</v>
      </c>
      <c r="E785" s="245" t="str">
        <f>AllData!B1181</f>
        <v>L-Section Angle Girder [2x1]</v>
      </c>
      <c r="G785" s="245" t="str">
        <f>AllData!C1181</f>
        <v>Length - 1"</v>
      </c>
      <c r="H785" s="246">
        <f>AllData!D1181</f>
        <v>2</v>
      </c>
      <c r="I785" s="245">
        <f>AllData!E1181</f>
        <v>6</v>
      </c>
      <c r="J785" s="245">
        <f>AllData!F1181</f>
        <v>0.91</v>
      </c>
      <c r="K785" s="245">
        <f>ROUND(AllData!G1181,2)</f>
        <v>0.84</v>
      </c>
      <c r="L785" s="245">
        <f>ROUND(AllData!H1181,2)</f>
        <v>0.73</v>
      </c>
      <c r="M785" s="245" t="str">
        <f t="shared" ref="M785:M801" si="167">_xlfn.TEXTJOIN(" , ",TRUE,$Q$42,$Q$43,$Q$44,$Q$45)</f>
        <v>Nickel plate , Green , Blue , Zinc plate</v>
      </c>
    </row>
    <row r="786" spans="1:13">
      <c r="A786" s="245" t="s">
        <v>3050</v>
      </c>
      <c r="B786" s="245" t="s">
        <v>2661</v>
      </c>
      <c r="C786" s="245" t="str">
        <f t="shared" si="166"/>
        <v>Angle Girders</v>
      </c>
      <c r="D786" s="246" t="str">
        <f>AllData!A1182</f>
        <v>161b</v>
      </c>
      <c r="E786" s="245" t="str">
        <f>AllData!B1182</f>
        <v>L-Section Angle Girder [2x1]</v>
      </c>
      <c r="G786" s="245" t="str">
        <f>AllData!C1182</f>
        <v>Length - 1 1/2"</v>
      </c>
      <c r="H786" s="246">
        <f>AllData!D1182</f>
        <v>3</v>
      </c>
      <c r="I786" s="245">
        <f>AllData!E1182</f>
        <v>8.9</v>
      </c>
      <c r="J786" s="245">
        <f>AllData!F1182</f>
        <v>1.25</v>
      </c>
      <c r="K786" s="245">
        <f>ROUND(AllData!G1182,2)</f>
        <v>1.1499999999999999</v>
      </c>
      <c r="L786" s="245">
        <f>ROUND(AllData!H1182,2)</f>
        <v>1</v>
      </c>
      <c r="M786" s="245" t="str">
        <f t="shared" si="167"/>
        <v>Nickel plate , Green , Blue , Zinc plate</v>
      </c>
    </row>
    <row r="787" spans="1:13">
      <c r="A787" s="245" t="s">
        <v>3051</v>
      </c>
      <c r="B787" s="245" t="s">
        <v>2661</v>
      </c>
      <c r="C787" s="245" t="str">
        <f t="shared" si="166"/>
        <v>Angle Girders</v>
      </c>
      <c r="D787" s="246" t="str">
        <f>AllData!A1183</f>
        <v>161</v>
      </c>
      <c r="E787" s="245" t="str">
        <f>AllData!B1183</f>
        <v>L-Section Angle Girder [2x1]</v>
      </c>
      <c r="G787" s="245" t="str">
        <f>AllData!C1183</f>
        <v>Length - 2"</v>
      </c>
      <c r="H787" s="246">
        <f>AllData!D1183</f>
        <v>4</v>
      </c>
      <c r="I787" s="245">
        <f>AllData!E1183</f>
        <v>12.7</v>
      </c>
      <c r="J787" s="245">
        <f>AllData!F1183</f>
        <v>1.62</v>
      </c>
      <c r="K787" s="245">
        <f>ROUND(AllData!G1183,2)</f>
        <v>1.49</v>
      </c>
      <c r="L787" s="245">
        <f>ROUND(AllData!H1183,2)</f>
        <v>1.3</v>
      </c>
      <c r="M787" s="245" t="str">
        <f t="shared" si="167"/>
        <v>Nickel plate , Green , Blue , Zinc plate</v>
      </c>
    </row>
    <row r="788" spans="1:13">
      <c r="A788" s="245" t="s">
        <v>3052</v>
      </c>
      <c r="B788" s="245" t="s">
        <v>2661</v>
      </c>
      <c r="C788" s="245" t="str">
        <f t="shared" si="166"/>
        <v>Angle Girders</v>
      </c>
      <c r="D788" s="246" t="str">
        <f>AllData!A1184</f>
        <v>161c</v>
      </c>
      <c r="E788" s="245" t="str">
        <f>AllData!B1184</f>
        <v>L-Section Angle Girder [2x1]</v>
      </c>
      <c r="G788" s="245" t="str">
        <f>AllData!C1184</f>
        <v>Length - 2 1/2"</v>
      </c>
      <c r="H788" s="246">
        <f>AllData!D1184</f>
        <v>5</v>
      </c>
      <c r="I788" s="245">
        <f>AllData!E1184</f>
        <v>14.6</v>
      </c>
      <c r="J788" s="245">
        <f>AllData!F1184</f>
        <v>1.97</v>
      </c>
      <c r="K788" s="245">
        <f>ROUND(AllData!G1184,2)</f>
        <v>1.81</v>
      </c>
      <c r="L788" s="245">
        <f>ROUND(AllData!H1184,2)</f>
        <v>1.58</v>
      </c>
      <c r="M788" s="245" t="str">
        <f t="shared" si="167"/>
        <v>Nickel plate , Green , Blue , Zinc plate</v>
      </c>
    </row>
    <row r="789" spans="1:13">
      <c r="A789" s="245" t="s">
        <v>3053</v>
      </c>
      <c r="B789" s="245" t="s">
        <v>2661</v>
      </c>
      <c r="C789" s="245" t="str">
        <f t="shared" si="166"/>
        <v>Angle Girders</v>
      </c>
      <c r="D789" s="246" t="str">
        <f>AllData!A1185</f>
        <v>161d</v>
      </c>
      <c r="E789" s="245" t="str">
        <f>AllData!B1185</f>
        <v>L-Section Angle Girder [2x1]</v>
      </c>
      <c r="G789" s="245" t="str">
        <f>AllData!C1185</f>
        <v>Length - 3"</v>
      </c>
      <c r="H789" s="246">
        <f>AllData!D1185</f>
        <v>6</v>
      </c>
      <c r="I789" s="245">
        <f>AllData!E1185</f>
        <v>16.7</v>
      </c>
      <c r="J789" s="245">
        <f>AllData!F1185</f>
        <v>2.38</v>
      </c>
      <c r="K789" s="245">
        <f>ROUND(AllData!G1185,2)</f>
        <v>2.19</v>
      </c>
      <c r="L789" s="245">
        <f>ROUND(AllData!H1185,2)</f>
        <v>1.9</v>
      </c>
      <c r="M789" s="245" t="str">
        <f t="shared" si="167"/>
        <v>Nickel plate , Green , Blue , Zinc plate</v>
      </c>
    </row>
    <row r="790" spans="1:13">
      <c r="A790" s="245" t="s">
        <v>3054</v>
      </c>
      <c r="B790" s="245" t="s">
        <v>2661</v>
      </c>
      <c r="C790" s="245" t="str">
        <f t="shared" si="166"/>
        <v>Angle Girders</v>
      </c>
      <c r="D790" s="246" t="str">
        <f>AllData!A1186</f>
        <v>161e</v>
      </c>
      <c r="E790" s="245" t="str">
        <f>AllData!B1186</f>
        <v>L-Section Angle Girder [2x1]</v>
      </c>
      <c r="G790" s="245" t="str">
        <f>AllData!C1186</f>
        <v>Length - 3 1/2"</v>
      </c>
      <c r="H790" s="246">
        <f>AllData!D1186</f>
        <v>7</v>
      </c>
      <c r="I790" s="245">
        <f>AllData!E1186</f>
        <v>20.9</v>
      </c>
      <c r="J790" s="245">
        <f>AllData!F1186</f>
        <v>2.78</v>
      </c>
      <c r="K790" s="245">
        <f>ROUND(AllData!G1186,2)</f>
        <v>2.56</v>
      </c>
      <c r="L790" s="245">
        <f>ROUND(AllData!H1186,2)</f>
        <v>2.2200000000000002</v>
      </c>
      <c r="M790" s="245" t="str">
        <f t="shared" si="167"/>
        <v>Nickel plate , Green , Blue , Zinc plate</v>
      </c>
    </row>
    <row r="791" spans="1:13">
      <c r="A791" s="245" t="s">
        <v>3055</v>
      </c>
      <c r="B791" s="245" t="s">
        <v>2661</v>
      </c>
      <c r="C791" s="245" t="str">
        <f t="shared" si="166"/>
        <v>Angle Girders</v>
      </c>
      <c r="D791" s="246" t="str">
        <f>AllData!A1187</f>
        <v>161f</v>
      </c>
      <c r="E791" s="245" t="str">
        <f>AllData!B1187</f>
        <v>L-Section Angle Girder [2x1]</v>
      </c>
      <c r="G791" s="245" t="str">
        <f>AllData!C1187</f>
        <v>Length - 4"</v>
      </c>
      <c r="H791" s="246">
        <f>AllData!D1187</f>
        <v>8</v>
      </c>
      <c r="I791" s="245">
        <f>AllData!E1187</f>
        <v>25.3</v>
      </c>
      <c r="J791" s="245">
        <f>AllData!F1187</f>
        <v>3.13</v>
      </c>
      <c r="K791" s="245">
        <f>ROUND(AllData!G1187,2)</f>
        <v>2.88</v>
      </c>
      <c r="L791" s="245">
        <f>ROUND(AllData!H1187,2)</f>
        <v>2.5</v>
      </c>
      <c r="M791" s="245" t="str">
        <f t="shared" si="167"/>
        <v>Nickel plate , Green , Blue , Zinc plate</v>
      </c>
    </row>
    <row r="792" spans="1:13">
      <c r="A792" s="245" t="s">
        <v>3056</v>
      </c>
      <c r="B792" s="245" t="s">
        <v>2661</v>
      </c>
      <c r="C792" s="245" t="str">
        <f t="shared" si="166"/>
        <v>Angle Girders</v>
      </c>
      <c r="D792" s="246" t="str">
        <f>AllData!A1188</f>
        <v>161g</v>
      </c>
      <c r="E792" s="245" t="str">
        <f>AllData!B1188</f>
        <v>L-Section Angle Girder [2x1]</v>
      </c>
      <c r="G792" s="245" t="str">
        <f>AllData!C1188</f>
        <v>Length - 4 1/2"</v>
      </c>
      <c r="H792" s="246">
        <f>AllData!D1188</f>
        <v>9</v>
      </c>
      <c r="I792" s="245">
        <f>AllData!E1188</f>
        <v>25.6</v>
      </c>
      <c r="J792" s="245">
        <f>AllData!F1188</f>
        <v>3.55</v>
      </c>
      <c r="K792" s="245">
        <f>ROUND(AllData!G1188,2)</f>
        <v>3.27</v>
      </c>
      <c r="L792" s="245">
        <f>ROUND(AllData!H1188,2)</f>
        <v>2.84</v>
      </c>
      <c r="M792" s="245" t="str">
        <f t="shared" si="167"/>
        <v>Nickel plate , Green , Blue , Zinc plate</v>
      </c>
    </row>
    <row r="793" spans="1:13">
      <c r="A793" s="245" t="s">
        <v>3057</v>
      </c>
      <c r="B793" s="245" t="s">
        <v>2661</v>
      </c>
      <c r="C793" s="245" t="str">
        <f t="shared" si="166"/>
        <v>Angle Girders</v>
      </c>
      <c r="D793" s="246" t="str">
        <f>AllData!A1189</f>
        <v>161h</v>
      </c>
      <c r="E793" s="245" t="str">
        <f>AllData!B1189</f>
        <v>L-Section Angle Girder [2x1]</v>
      </c>
      <c r="G793" s="245" t="str">
        <f>AllData!C1189</f>
        <v>Length - 5 1/2"</v>
      </c>
      <c r="H793" s="246">
        <f>AllData!D1189</f>
        <v>11</v>
      </c>
      <c r="I793" s="245">
        <f>AllData!E1189</f>
        <v>31.2</v>
      </c>
      <c r="J793" s="245">
        <f>AllData!F1189</f>
        <v>4.3</v>
      </c>
      <c r="K793" s="245">
        <f>ROUND(AllData!G1189,2)</f>
        <v>3.96</v>
      </c>
      <c r="L793" s="245">
        <f>ROUND(AllData!H1189,2)</f>
        <v>3.44</v>
      </c>
      <c r="M793" s="245" t="str">
        <f t="shared" si="167"/>
        <v>Nickel plate , Green , Blue , Zinc plate</v>
      </c>
    </row>
    <row r="794" spans="1:13">
      <c r="A794" s="245" t="s">
        <v>3058</v>
      </c>
      <c r="B794" s="245" t="s">
        <v>2661</v>
      </c>
      <c r="C794" s="245" t="str">
        <f t="shared" si="166"/>
        <v>Angle Girders</v>
      </c>
      <c r="D794" s="246" t="str">
        <f>AllData!A1190</f>
        <v>161k</v>
      </c>
      <c r="E794" s="245" t="str">
        <f>AllData!B1190</f>
        <v>L-Section Angle Girder [2x1]</v>
      </c>
      <c r="G794" s="245" t="str">
        <f>AllData!C1190</f>
        <v>Length - 6 1/2"</v>
      </c>
      <c r="H794" s="246">
        <f>AllData!D1190</f>
        <v>13</v>
      </c>
      <c r="I794" s="245">
        <f>AllData!E1190</f>
        <v>36.5</v>
      </c>
      <c r="J794" s="245">
        <f>AllData!F1190</f>
        <v>5.0999999999999996</v>
      </c>
      <c r="K794" s="245">
        <f>ROUND(AllData!G1190,2)</f>
        <v>4.6900000000000004</v>
      </c>
      <c r="L794" s="245">
        <f>ROUND(AllData!H1190,2)</f>
        <v>4.08</v>
      </c>
      <c r="M794" s="245" t="str">
        <f t="shared" si="167"/>
        <v>Nickel plate , Green , Blue , Zinc plate</v>
      </c>
    </row>
    <row r="795" spans="1:13">
      <c r="A795" s="245" t="s">
        <v>3059</v>
      </c>
      <c r="B795" s="245" t="s">
        <v>2661</v>
      </c>
      <c r="C795" s="245" t="str">
        <f t="shared" si="166"/>
        <v>Angle Girders</v>
      </c>
      <c r="D795" s="246" t="str">
        <f>AllData!A1191</f>
        <v>161l</v>
      </c>
      <c r="E795" s="245" t="str">
        <f>AllData!B1191</f>
        <v>L-Section Angle Girder [2x1]</v>
      </c>
      <c r="G795" s="245" t="str">
        <f>AllData!C1191</f>
        <v>Length - 7 1/2"</v>
      </c>
      <c r="H795" s="246">
        <f>AllData!D1191</f>
        <v>15</v>
      </c>
      <c r="I795" s="245">
        <f>AllData!E1191</f>
        <v>45.7</v>
      </c>
      <c r="J795" s="245">
        <f>AllData!F1191</f>
        <v>5.9</v>
      </c>
      <c r="K795" s="245">
        <f>ROUND(AllData!G1191,2)</f>
        <v>5.43</v>
      </c>
      <c r="L795" s="245">
        <f>ROUND(AllData!H1191,2)</f>
        <v>4.72</v>
      </c>
      <c r="M795" s="245" t="str">
        <f t="shared" si="167"/>
        <v>Nickel plate , Green , Blue , Zinc plate</v>
      </c>
    </row>
    <row r="796" spans="1:13">
      <c r="A796" s="245" t="s">
        <v>3060</v>
      </c>
      <c r="B796" s="245" t="s">
        <v>2661</v>
      </c>
      <c r="C796" s="245" t="str">
        <f t="shared" si="166"/>
        <v>Angle Girders</v>
      </c>
      <c r="D796" s="246" t="str">
        <f>AllData!A1192</f>
        <v>161m</v>
      </c>
      <c r="E796" s="245" t="str">
        <f>AllData!B1192</f>
        <v>L-Section Angle Girder [2x1]</v>
      </c>
      <c r="G796" s="245" t="str">
        <f>AllData!C1192</f>
        <v>Length - 8 1/2"</v>
      </c>
      <c r="H796" s="246">
        <f>AllData!D1192</f>
        <v>17</v>
      </c>
      <c r="I796" s="245">
        <f>AllData!E1192</f>
        <v>52.85</v>
      </c>
      <c r="J796" s="245">
        <f>AllData!F1192</f>
        <v>6.72</v>
      </c>
      <c r="K796" s="245">
        <f>ROUND(AllData!G1192,2)</f>
        <v>6.18</v>
      </c>
      <c r="L796" s="245">
        <f>ROUND(AllData!H1192,2)</f>
        <v>5.38</v>
      </c>
      <c r="M796" s="245" t="str">
        <f t="shared" si="167"/>
        <v>Nickel plate , Green , Blue , Zinc plate</v>
      </c>
    </row>
    <row r="797" spans="1:13">
      <c r="A797" s="245" t="s">
        <v>3061</v>
      </c>
      <c r="B797" s="245" t="s">
        <v>2661</v>
      </c>
      <c r="C797" s="245" t="str">
        <f t="shared" si="166"/>
        <v>Angle Girders</v>
      </c>
      <c r="D797" s="246" t="str">
        <f>AllData!A1193</f>
        <v>161n</v>
      </c>
      <c r="E797" s="245" t="str">
        <f>AllData!B1193</f>
        <v>L-Section Angle Girder [2x1]</v>
      </c>
      <c r="G797" s="245" t="str">
        <f>AllData!C1193</f>
        <v>Length - 9 1/2"</v>
      </c>
      <c r="H797" s="246">
        <f>AllData!D1193</f>
        <v>19</v>
      </c>
      <c r="I797" s="245">
        <f>AllData!E1193</f>
        <v>60</v>
      </c>
      <c r="J797" s="245">
        <f>AllData!F1193</f>
        <v>7.48</v>
      </c>
      <c r="K797" s="245">
        <f>ROUND(AllData!G1193,2)</f>
        <v>6.88</v>
      </c>
      <c r="L797" s="245">
        <f>ROUND(AllData!H1193,2)</f>
        <v>5.98</v>
      </c>
      <c r="M797" s="245" t="str">
        <f t="shared" si="167"/>
        <v>Nickel plate , Green , Blue , Zinc plate</v>
      </c>
    </row>
    <row r="798" spans="1:13">
      <c r="A798" s="245" t="s">
        <v>3062</v>
      </c>
      <c r="B798" s="245" t="s">
        <v>2661</v>
      </c>
      <c r="C798" s="245" t="str">
        <f t="shared" si="166"/>
        <v>Angle Girders</v>
      </c>
      <c r="D798" s="246" t="str">
        <f>AllData!A1194</f>
        <v>161r</v>
      </c>
      <c r="E798" s="245" t="str">
        <f>AllData!B1194</f>
        <v>L-Section Angle Girder [2x1]</v>
      </c>
      <c r="G798" s="245" t="str">
        <f>AllData!C1194</f>
        <v>Length - 12 1/2"</v>
      </c>
      <c r="H798" s="246">
        <f>AllData!D1194</f>
        <v>25</v>
      </c>
      <c r="I798" s="245">
        <f>AllData!E1194</f>
        <v>77</v>
      </c>
      <c r="J798" s="245">
        <f>AllData!F1194</f>
        <v>9.81</v>
      </c>
      <c r="K798" s="245">
        <f>ROUND(AllData!G1194,2)</f>
        <v>9.0299999999999994</v>
      </c>
      <c r="L798" s="245">
        <f>ROUND(AllData!H1194,2)</f>
        <v>7.85</v>
      </c>
      <c r="M798" s="245" t="str">
        <f t="shared" si="167"/>
        <v>Nickel plate , Green , Blue , Zinc plate</v>
      </c>
    </row>
    <row r="799" spans="1:13">
      <c r="A799" s="245" t="s">
        <v>3063</v>
      </c>
      <c r="B799" s="245" t="s">
        <v>2661</v>
      </c>
      <c r="C799" s="245" t="str">
        <f t="shared" si="166"/>
        <v>Angle Girders</v>
      </c>
      <c r="D799" s="246" t="str">
        <f>AllData!A1195</f>
        <v>161s</v>
      </c>
      <c r="E799" s="245" t="str">
        <f>AllData!B1195</f>
        <v>L-Section Angle Girder [2x1]</v>
      </c>
      <c r="G799" s="245" t="str">
        <f>AllData!C1195</f>
        <v>Length - 15 1/2"</v>
      </c>
      <c r="H799" s="246">
        <f>AllData!D1195</f>
        <v>31</v>
      </c>
      <c r="I799" s="245">
        <f>AllData!E1195</f>
        <v>99.9</v>
      </c>
      <c r="J799" s="245">
        <f>AllData!F1195</f>
        <v>11.84</v>
      </c>
      <c r="K799" s="245">
        <f>ROUND(AllData!G1195,2)</f>
        <v>10.89</v>
      </c>
      <c r="L799" s="245">
        <f>ROUND(AllData!H1195,2)</f>
        <v>9.4700000000000006</v>
      </c>
      <c r="M799" s="245" t="str">
        <f t="shared" si="167"/>
        <v>Nickel plate , Green , Blue , Zinc plate</v>
      </c>
    </row>
    <row r="800" spans="1:13">
      <c r="A800" s="245" t="s">
        <v>3064</v>
      </c>
      <c r="B800" s="245" t="s">
        <v>2661</v>
      </c>
      <c r="C800" s="245" t="str">
        <f t="shared" si="166"/>
        <v>Angle Girders</v>
      </c>
      <c r="D800" s="246" t="str">
        <f>AllData!A1196</f>
        <v>161t</v>
      </c>
      <c r="E800" s="245" t="str">
        <f>AllData!B1196</f>
        <v>L-Section Angle Girder [2x1]</v>
      </c>
      <c r="G800" s="245" t="str">
        <f>AllData!C1196</f>
        <v>Length - 18 1/2"</v>
      </c>
      <c r="H800" s="246">
        <f>AllData!D1196</f>
        <v>37</v>
      </c>
      <c r="I800" s="245">
        <f>AllData!E1196</f>
        <v>114</v>
      </c>
      <c r="J800" s="245">
        <f>AllData!F1196</f>
        <v>14.11</v>
      </c>
      <c r="K800" s="245">
        <f>ROUND(AllData!G1196,2)</f>
        <v>12.98</v>
      </c>
      <c r="L800" s="245">
        <f>ROUND(AllData!H1196,2)</f>
        <v>11.29</v>
      </c>
      <c r="M800" s="245" t="str">
        <f t="shared" si="167"/>
        <v>Nickel plate , Green , Blue , Zinc plate</v>
      </c>
    </row>
    <row r="801" spans="1:13">
      <c r="A801" s="245" t="s">
        <v>3065</v>
      </c>
      <c r="B801" s="245" t="s">
        <v>2661</v>
      </c>
      <c r="C801" s="245" t="str">
        <f t="shared" si="166"/>
        <v>Angle Girders</v>
      </c>
      <c r="D801" s="246" t="str">
        <f>AllData!A1197</f>
        <v>161u</v>
      </c>
      <c r="E801" s="245" t="str">
        <f>AllData!B1197</f>
        <v>L-Section Angle Girder [2x1]</v>
      </c>
      <c r="G801" s="245" t="str">
        <f>AllData!C1197</f>
        <v>Length - 24 1/2"</v>
      </c>
      <c r="H801" s="246">
        <f>AllData!D1197</f>
        <v>49</v>
      </c>
      <c r="I801" s="245">
        <f>AllData!E1197</f>
        <v>150.69999999999999</v>
      </c>
      <c r="J801" s="245">
        <f>AllData!F1197</f>
        <v>18.62</v>
      </c>
      <c r="K801" s="245">
        <f>ROUND(AllData!G1197,2)</f>
        <v>17.13</v>
      </c>
      <c r="L801" s="245">
        <f>ROUND(AllData!H1197,2)</f>
        <v>14.9</v>
      </c>
      <c r="M801" s="245" t="str">
        <f t="shared" si="167"/>
        <v>Nickel plate , Green , Blue , Zinc plate</v>
      </c>
    </row>
    <row r="802" spans="1:13">
      <c r="A802" s="245" t="s">
        <v>3066</v>
      </c>
      <c r="B802" s="245" t="s">
        <v>2661</v>
      </c>
      <c r="C802" s="245" t="str">
        <f t="shared" ref="C802:C814" si="168">$Q$12</f>
        <v>Gears &amp; Pinions</v>
      </c>
      <c r="D802" s="246" t="str">
        <f>AllData!A1201</f>
        <v>167bQ</v>
      </c>
      <c r="E802" s="245" t="str">
        <f>AllData!B1201</f>
        <v>Flanged Ring</v>
      </c>
      <c r="G802" s="245" t="str">
        <f>AllData!C1201</f>
        <v>Dia - 9 7/8''</v>
      </c>
      <c r="H802" s="246" t="str">
        <f>AllData!D1201</f>
        <v>32H</v>
      </c>
      <c r="I802" s="245">
        <f>AllData!E1201</f>
        <v>216</v>
      </c>
      <c r="J802" s="245">
        <f>AllData!F1201</f>
        <v>36.29</v>
      </c>
      <c r="K802" s="245">
        <f>ROUND(AllData!G1201,2)</f>
        <v>33.39</v>
      </c>
      <c r="L802" s="245">
        <f>ROUND(AllData!H1201,2)</f>
        <v>29.03</v>
      </c>
      <c r="M802" s="245" t="str">
        <f t="shared" ref="M802" si="169">_xlfn.TEXTJOIN(" , ",TRUE,$Q$44,$Q$47)</f>
        <v>Blue , Red</v>
      </c>
    </row>
    <row r="803" spans="1:13">
      <c r="A803" s="245" t="s">
        <v>3067</v>
      </c>
      <c r="B803" s="245" t="s">
        <v>2661</v>
      </c>
      <c r="C803" s="245" t="str">
        <f t="shared" si="168"/>
        <v>Gears &amp; Pinions</v>
      </c>
      <c r="D803" s="246" t="str">
        <f>AllData!A1202</f>
        <v>167d</v>
      </c>
      <c r="E803" s="245" t="str">
        <f>AllData!B1202</f>
        <v>LTQ/GRB Pinion for P#167aQ</v>
      </c>
      <c r="H803" s="246" t="str">
        <f>AllData!D1202</f>
        <v>8T</v>
      </c>
      <c r="I803" s="245">
        <f>AllData!E1202</f>
        <v>4.2</v>
      </c>
      <c r="J803" s="245">
        <f>AllData!F1202</f>
        <v>9.7799999999999994</v>
      </c>
      <c r="K803" s="245">
        <f>ROUND(AllData!G1202,2)</f>
        <v>9</v>
      </c>
      <c r="L803" s="245">
        <f>ROUND(AllData!H1202,2)</f>
        <v>7.82</v>
      </c>
      <c r="M803" s="245" t="str">
        <f t="shared" ref="M803" si="170">$Q$55</f>
        <v>Brass</v>
      </c>
    </row>
    <row r="804" spans="1:13">
      <c r="A804" s="245" t="s">
        <v>3068</v>
      </c>
      <c r="B804" s="245" t="s">
        <v>2661</v>
      </c>
      <c r="C804" s="245" t="str">
        <f t="shared" si="168"/>
        <v>Gears &amp; Pinions</v>
      </c>
      <c r="D804" s="246" t="str">
        <f>AllData!A1203</f>
        <v>167e</v>
      </c>
      <c r="E804" s="245" t="str">
        <f>AllData!B1203</f>
        <v>LTQ Rack Strip</v>
      </c>
      <c r="G804" s="245" t="str">
        <f>AllData!C1203</f>
        <v>Length 6 1/2''</v>
      </c>
      <c r="H804" s="246" t="str">
        <f>AllData!D1203</f>
        <v>32T</v>
      </c>
      <c r="I804" s="245">
        <f>AllData!E1203</f>
        <v>38.5</v>
      </c>
      <c r="J804" s="245">
        <f>AllData!F1203</f>
        <v>6.49</v>
      </c>
      <c r="K804" s="245">
        <f>ROUND(AllData!G1203,2)</f>
        <v>5.97</v>
      </c>
      <c r="L804" s="245">
        <f>ROUND(AllData!H1203,2)</f>
        <v>5.19</v>
      </c>
      <c r="M804" s="245" t="str">
        <f t="shared" ref="M804:M805" si="171">_xlfn.TEXTJOIN(" , ",TRUE,$Q$50)</f>
        <v>Black</v>
      </c>
    </row>
    <row r="805" spans="1:13">
      <c r="A805" s="245" t="s">
        <v>3069</v>
      </c>
      <c r="B805" s="245" t="s">
        <v>2661</v>
      </c>
      <c r="C805" s="245" t="str">
        <f t="shared" si="168"/>
        <v>Gears &amp; Pinions</v>
      </c>
      <c r="D805" s="246" t="str">
        <f>AllData!A1204</f>
        <v>167f</v>
      </c>
      <c r="E805" s="245" t="str">
        <f>AllData!B1204</f>
        <v>LTQ Rack Strip</v>
      </c>
      <c r="G805" s="245" t="str">
        <f>AllData!C1204</f>
        <v>Length 12 1/2''</v>
      </c>
      <c r="H805" s="246" t="str">
        <f>AllData!D1204</f>
        <v>62T</v>
      </c>
      <c r="I805" s="245">
        <f>AllData!E1204</f>
        <v>76</v>
      </c>
      <c r="J805" s="245">
        <f>AllData!F1204</f>
        <v>12.89</v>
      </c>
      <c r="K805" s="245">
        <f>ROUND(AllData!G1204,2)</f>
        <v>11.86</v>
      </c>
      <c r="L805" s="245">
        <f>ROUND(AllData!H1204,2)</f>
        <v>10.31</v>
      </c>
      <c r="M805" s="245" t="str">
        <f t="shared" si="171"/>
        <v>Black</v>
      </c>
    </row>
    <row r="806" spans="1:13">
      <c r="A806" s="245" t="s">
        <v>3070</v>
      </c>
      <c r="B806" s="245" t="s">
        <v>2661</v>
      </c>
      <c r="C806" s="245" t="str">
        <f t="shared" si="168"/>
        <v>Gears &amp; Pinions</v>
      </c>
      <c r="D806" s="246" t="str">
        <f>AllData!A1205</f>
        <v>167g</v>
      </c>
      <c r="E806" s="245" t="str">
        <f>AllData!B1205</f>
        <v>LTQ Worm for P#167aQ</v>
      </c>
      <c r="G806" s="245" t="str">
        <f>AllData!C1205</f>
        <v>1-start</v>
      </c>
      <c r="H806" s="246" t="str">
        <f>AllData!D1205</f>
        <v>4-pitch</v>
      </c>
      <c r="I806" s="245">
        <f>AllData!E1205</f>
        <v>64</v>
      </c>
      <c r="J806" s="245">
        <f>AllData!F1205</f>
        <v>15.86</v>
      </c>
      <c r="K806" s="245">
        <f>ROUND(AllData!G1205,2)</f>
        <v>14.59</v>
      </c>
      <c r="L806" s="245">
        <f>ROUND(AllData!H1205,2)</f>
        <v>12.69</v>
      </c>
      <c r="M806" s="245" t="str">
        <f t="shared" ref="M806:M814" si="172">$Q$55</f>
        <v>Brass</v>
      </c>
    </row>
    <row r="807" spans="1:13">
      <c r="A807" s="245" t="s">
        <v>3071</v>
      </c>
      <c r="B807" s="245" t="s">
        <v>2661</v>
      </c>
      <c r="C807" s="245" t="str">
        <f t="shared" si="168"/>
        <v>Gears &amp; Pinions</v>
      </c>
      <c r="D807" s="246" t="str">
        <f>AllData!A1206</f>
        <v>167h</v>
      </c>
      <c r="E807" s="245" t="str">
        <f>AllData!B1206</f>
        <v>LTQ Worm for P#167aQ</v>
      </c>
      <c r="G807" s="245" t="str">
        <f>AllData!C1206</f>
        <v>2-start</v>
      </c>
      <c r="H807" s="246" t="str">
        <f>AllData!D1206</f>
        <v>4-pitch</v>
      </c>
      <c r="I807" s="245">
        <f>AllData!E1206</f>
        <v>43</v>
      </c>
      <c r="J807" s="245">
        <f>AllData!F1206</f>
        <v>18.68</v>
      </c>
      <c r="K807" s="245">
        <f>ROUND(AllData!G1206,2)</f>
        <v>17.190000000000001</v>
      </c>
      <c r="L807" s="245">
        <f>ROUND(AllData!H1206,2)</f>
        <v>14.94</v>
      </c>
      <c r="M807" s="245" t="str">
        <f t="shared" si="172"/>
        <v>Brass</v>
      </c>
    </row>
    <row r="808" spans="1:13">
      <c r="A808" s="245" t="s">
        <v>3072</v>
      </c>
      <c r="B808" s="245" t="s">
        <v>2661</v>
      </c>
      <c r="C808" s="245" t="str">
        <f t="shared" si="168"/>
        <v>Gears &amp; Pinions</v>
      </c>
      <c r="D808" s="246" t="str">
        <f>AllData!A1207</f>
        <v>167r</v>
      </c>
      <c r="E808" s="245" t="str">
        <f>AllData!B1207</f>
        <v>GRB Annulus</v>
      </c>
      <c r="G808" s="245" t="str">
        <f>AllData!C1207</f>
        <v>5 1/2'' i.d.</v>
      </c>
      <c r="H808" s="246" t="str">
        <f>AllData!D1207</f>
        <v>192T</v>
      </c>
      <c r="I808" s="245">
        <f>AllData!E1207</f>
        <v>570</v>
      </c>
      <c r="J808" s="245">
        <f>AllData!F1207</f>
        <v>156.16999999999999</v>
      </c>
      <c r="K808" s="245">
        <f>ROUND(AllData!G1207,2)</f>
        <v>143.68</v>
      </c>
      <c r="L808" s="245">
        <f>ROUND(AllData!H1207,2)</f>
        <v>124.94</v>
      </c>
      <c r="M808" s="245" t="str">
        <f t="shared" ref="M808" si="173">_xlfn.TEXTJOIN(" , ",TRUE,$Q$44,$Q$47)</f>
        <v>Blue , Red</v>
      </c>
    </row>
    <row r="809" spans="1:13">
      <c r="A809" s="245" t="s">
        <v>3073</v>
      </c>
      <c r="B809" s="245" t="s">
        <v>2661</v>
      </c>
      <c r="C809" s="245" t="str">
        <f t="shared" si="168"/>
        <v>Gears &amp; Pinions</v>
      </c>
      <c r="D809" s="246" t="str">
        <f>AllData!A1211</f>
        <v>180a</v>
      </c>
      <c r="E809" s="245" t="str">
        <f>AllData!B1211</f>
        <v>Gear Ring</v>
      </c>
      <c r="G809" s="245" t="str">
        <f>AllData!C1211</f>
        <v>95T / 57T</v>
      </c>
      <c r="H809" s="246" t="str">
        <f>AllData!D1211</f>
        <v>Dia - 2 1/2" - 1 1/2"</v>
      </c>
      <c r="I809" s="245">
        <f>AllData!E1211</f>
        <v>20</v>
      </c>
      <c r="J809" s="245">
        <f>AllData!F1211</f>
        <v>38.56</v>
      </c>
      <c r="K809" s="245">
        <f>ROUND(AllData!G1211,2)</f>
        <v>35.479999999999997</v>
      </c>
      <c r="L809" s="245">
        <f>ROUND(AllData!H1211,2)</f>
        <v>30.85</v>
      </c>
      <c r="M809" s="245" t="str">
        <f t="shared" si="172"/>
        <v>Brass</v>
      </c>
    </row>
    <row r="810" spans="1:13">
      <c r="A810" s="245" t="s">
        <v>3074</v>
      </c>
      <c r="B810" s="245" t="s">
        <v>2661</v>
      </c>
      <c r="C810" s="245" t="str">
        <f t="shared" si="168"/>
        <v>Gears &amp; Pinions</v>
      </c>
      <c r="D810" s="246" t="str">
        <f>AllData!A1212</f>
        <v>180b</v>
      </c>
      <c r="E810" s="245" t="str">
        <f>AllData!B1212</f>
        <v>Gear Ring</v>
      </c>
      <c r="G810" s="245" t="str">
        <f>AllData!C1212</f>
        <v>171T /133T</v>
      </c>
      <c r="H810" s="246" t="str">
        <f>AllData!D1212</f>
        <v>Dia - 4 1/2" - 3 1/2"</v>
      </c>
      <c r="I810" s="245">
        <f>AllData!E1212</f>
        <v>39</v>
      </c>
      <c r="J810" s="245">
        <f>AllData!F1212</f>
        <v>60.65</v>
      </c>
      <c r="K810" s="245">
        <f>ROUND(AllData!G1212,2)</f>
        <v>55.8</v>
      </c>
      <c r="L810" s="245">
        <f>ROUND(AllData!H1212,2)</f>
        <v>48.52</v>
      </c>
      <c r="M810" s="245" t="str">
        <f t="shared" si="172"/>
        <v>Brass</v>
      </c>
    </row>
    <row r="811" spans="1:13">
      <c r="A811" s="245" t="s">
        <v>3075</v>
      </c>
      <c r="B811" s="245" t="s">
        <v>2661</v>
      </c>
      <c r="C811" s="245" t="str">
        <f t="shared" si="168"/>
        <v>Gears &amp; Pinions</v>
      </c>
      <c r="D811" s="246" t="str">
        <f>AllData!A1213</f>
        <v>180c</v>
      </c>
      <c r="E811" s="245" t="str">
        <f>AllData!B1213</f>
        <v>Toothed Ring</v>
      </c>
      <c r="G811" s="245" t="str">
        <f>AllData!C1213</f>
        <v>152T</v>
      </c>
      <c r="H811" s="246" t="str">
        <f>AllData!D1213</f>
        <v xml:space="preserve">Dia - 4" - 2 1/2" </v>
      </c>
      <c r="I811" s="245">
        <f>AllData!E1213</f>
        <v>54</v>
      </c>
      <c r="J811" s="245">
        <f>AllData!F1213</f>
        <v>27.9</v>
      </c>
      <c r="K811" s="245">
        <f>ROUND(AllData!G1213,2)</f>
        <v>25.67</v>
      </c>
      <c r="L811" s="245">
        <f>ROUND(AllData!H1213,2)</f>
        <v>22.32</v>
      </c>
      <c r="M811" s="245" t="str">
        <f t="shared" si="172"/>
        <v>Brass</v>
      </c>
    </row>
    <row r="812" spans="1:13">
      <c r="A812" s="245" t="s">
        <v>3076</v>
      </c>
      <c r="B812" s="245" t="s">
        <v>2661</v>
      </c>
      <c r="C812" s="245" t="str">
        <f t="shared" si="168"/>
        <v>Gears &amp; Pinions</v>
      </c>
      <c r="D812" s="246" t="str">
        <f>AllData!A1214</f>
        <v>180d</v>
      </c>
      <c r="E812" s="245" t="str">
        <f>AllData!B1214</f>
        <v>Gear Ring - internal teeth</v>
      </c>
      <c r="G812" s="245" t="str">
        <f>AllData!C1214</f>
        <v>57T</v>
      </c>
      <c r="H812" s="246" t="str">
        <f>AllData!D1214</f>
        <v>Dia - 2 1/2" - 1 1/2"</v>
      </c>
      <c r="I812" s="245">
        <f>AllData!E1214</f>
        <v>20</v>
      </c>
      <c r="J812" s="245">
        <f>AllData!F1214</f>
        <v>23.15</v>
      </c>
      <c r="K812" s="245">
        <f>ROUND(AllData!G1214,2)</f>
        <v>21.3</v>
      </c>
      <c r="L812" s="245">
        <f>ROUND(AllData!H1214,2)</f>
        <v>18.52</v>
      </c>
      <c r="M812" s="245" t="str">
        <f t="shared" si="172"/>
        <v>Brass</v>
      </c>
    </row>
    <row r="813" spans="1:13">
      <c r="A813" s="245" t="s">
        <v>3077</v>
      </c>
      <c r="B813" s="245" t="s">
        <v>2661</v>
      </c>
      <c r="C813" s="245" t="str">
        <f t="shared" si="168"/>
        <v>Gears &amp; Pinions</v>
      </c>
      <c r="D813" s="246" t="str">
        <f>AllData!A1215</f>
        <v>180e</v>
      </c>
      <c r="E813" s="245" t="str">
        <f>AllData!B1215</f>
        <v>Gear Ring - internal teeth</v>
      </c>
      <c r="G813" s="245" t="str">
        <f>AllData!C1215</f>
        <v>95T</v>
      </c>
      <c r="H813" s="246" t="str">
        <f>AllData!D1215</f>
        <v>Dia - 3 1/2" - 2 1/2"</v>
      </c>
      <c r="I813" s="245">
        <f>AllData!E1215</f>
        <v>33</v>
      </c>
      <c r="J813" s="245">
        <f>AllData!F1215</f>
        <v>29.63</v>
      </c>
      <c r="K813" s="245">
        <f>ROUND(AllData!G1215,2)</f>
        <v>27.26</v>
      </c>
      <c r="L813" s="245">
        <f>ROUND(AllData!H1215,2)</f>
        <v>23.7</v>
      </c>
      <c r="M813" s="245" t="str">
        <f t="shared" si="172"/>
        <v>Brass</v>
      </c>
    </row>
    <row r="814" spans="1:13">
      <c r="A814" s="245" t="s">
        <v>3078</v>
      </c>
      <c r="B814" s="245" t="s">
        <v>2661</v>
      </c>
      <c r="C814" s="245" t="str">
        <f t="shared" si="168"/>
        <v>Gears &amp; Pinions</v>
      </c>
      <c r="D814" s="246" t="str">
        <f>AllData!A1216</f>
        <v>180f</v>
      </c>
      <c r="E814" s="245" t="str">
        <f>AllData!B1216</f>
        <v>Gear Ring - internal teeth</v>
      </c>
      <c r="G814" s="245" t="str">
        <f>AllData!C1216</f>
        <v>133T</v>
      </c>
      <c r="H814" s="246" t="str">
        <f>AllData!D1216</f>
        <v>Dia - 4 1/2'' - 3 1/2''</v>
      </c>
      <c r="I814" s="245">
        <f>AllData!E1216</f>
        <v>39</v>
      </c>
      <c r="J814" s="245">
        <f>AllData!F1216</f>
        <v>33.53</v>
      </c>
      <c r="K814" s="245">
        <f>ROUND(AllData!G1216,2)</f>
        <v>30.85</v>
      </c>
      <c r="L814" s="245">
        <f>ROUND(AllData!H1216,2)</f>
        <v>26.82</v>
      </c>
      <c r="M814" s="245" t="str">
        <f t="shared" si="172"/>
        <v>Brass</v>
      </c>
    </row>
    <row r="815" spans="1:13">
      <c r="A815" s="245" t="s">
        <v>3079</v>
      </c>
      <c r="B815" s="245" t="s">
        <v>2661</v>
      </c>
      <c r="C815" s="245" t="str">
        <f>$Q$21</f>
        <v>Pulley Blocks &amp; Accessories</v>
      </c>
      <c r="D815" s="246" t="str">
        <f>AllData!A1220</f>
        <v>186f</v>
      </c>
      <c r="E815" s="245" t="str">
        <f>AllData!B1220</f>
        <v>Heavy</v>
      </c>
      <c r="G815" s="245" t="str">
        <f>AllData!C1220</f>
        <v>Length - 12 1/2''</v>
      </c>
      <c r="H815" s="246">
        <f>AllData!D1220</f>
        <v>0</v>
      </c>
      <c r="I815" s="245">
        <f>AllData!E1220</f>
        <v>2.4</v>
      </c>
      <c r="J815" s="245">
        <f>AllData!F1220</f>
        <v>3.17</v>
      </c>
      <c r="K815" s="245">
        <f>ROUND(AllData!G1220,2)</f>
        <v>2.92</v>
      </c>
      <c r="L815" s="245">
        <f>ROUND(AllData!H1220,2)</f>
        <v>2.54</v>
      </c>
    </row>
    <row r="816" spans="1:13">
      <c r="A816" s="245" t="s">
        <v>3080</v>
      </c>
      <c r="B816" s="245" t="s">
        <v>2661</v>
      </c>
      <c r="C816" s="245" t="str">
        <f>$Q$21</f>
        <v>Pulley Blocks &amp; Accessories</v>
      </c>
      <c r="D816" s="246" t="str">
        <f>AllData!A1221</f>
        <v>186g</v>
      </c>
      <c r="E816" s="245" t="str">
        <f>AllData!B1221</f>
        <v>Heavy</v>
      </c>
      <c r="G816" s="245" t="str">
        <f>AllData!C1221</f>
        <v>Length - 17 1/2''</v>
      </c>
      <c r="H816" s="246">
        <f>AllData!D1221</f>
        <v>0</v>
      </c>
      <c r="I816" s="245">
        <f>AllData!E1221</f>
        <v>3.35</v>
      </c>
      <c r="J816" s="245">
        <f>AllData!F1221</f>
        <v>3.88</v>
      </c>
      <c r="K816" s="245">
        <f>ROUND(AllData!G1221,2)</f>
        <v>3.57</v>
      </c>
      <c r="L816" s="245">
        <f>ROUND(AllData!H1221,2)</f>
        <v>3.1</v>
      </c>
    </row>
    <row r="817" spans="1:13">
      <c r="A817" s="245" t="s">
        <v>3081</v>
      </c>
      <c r="B817" s="245" t="s">
        <v>2661</v>
      </c>
      <c r="C817" s="245" t="str">
        <f>$Q$21</f>
        <v>Pulley Blocks &amp; Accessories</v>
      </c>
      <c r="D817" s="246" t="str">
        <f>AllData!A1222</f>
        <v>186h</v>
      </c>
      <c r="E817" s="245" t="str">
        <f>AllData!B1222</f>
        <v>Heavy</v>
      </c>
      <c r="G817" s="245" t="str">
        <f>AllData!C1222</f>
        <v>Length - 25''</v>
      </c>
      <c r="H817" s="246">
        <f>AllData!D1222</f>
        <v>0</v>
      </c>
      <c r="I817" s="245">
        <f>AllData!E1222</f>
        <v>4.5999999999999996</v>
      </c>
      <c r="J817" s="245">
        <f>AllData!F1222</f>
        <v>4.92</v>
      </c>
      <c r="K817" s="245">
        <f>ROUND(AllData!G1222,2)</f>
        <v>4.53</v>
      </c>
      <c r="L817" s="245">
        <f>ROUND(AllData!H1222,2)</f>
        <v>3.94</v>
      </c>
    </row>
    <row r="818" spans="1:13">
      <c r="A818" s="245" t="s">
        <v>3082</v>
      </c>
      <c r="B818" s="245" t="s">
        <v>2661</v>
      </c>
      <c r="C818" s="245" t="str">
        <f>$Q$21</f>
        <v>Pulley Blocks &amp; Accessories</v>
      </c>
      <c r="D818" s="246" t="str">
        <f>AllData!A1223</f>
        <v>186s</v>
      </c>
      <c r="E818" s="245" t="str">
        <f>AllData!B1223</f>
        <v>Heavy</v>
      </c>
      <c r="G818" s="245" t="str">
        <f>AllData!C1223</f>
        <v>Length - 7 1/2''</v>
      </c>
      <c r="H818" s="246">
        <f>AllData!D1223</f>
        <v>0</v>
      </c>
      <c r="I818" s="245">
        <f>AllData!E1223</f>
        <v>1.5</v>
      </c>
      <c r="J818" s="245">
        <f>AllData!F1223</f>
        <v>2.44</v>
      </c>
      <c r="K818" s="245">
        <f>ROUND(AllData!G1223,2)</f>
        <v>2.2400000000000002</v>
      </c>
      <c r="L818" s="245">
        <f>ROUND(AllData!H1223,2)</f>
        <v>1.95</v>
      </c>
    </row>
    <row r="819" spans="1:13">
      <c r="A819" s="245" t="s">
        <v>3083</v>
      </c>
      <c r="B819" s="245" t="s">
        <v>2661</v>
      </c>
      <c r="C819" s="245" t="str">
        <f>$Q$9</f>
        <v>Flexible Plates</v>
      </c>
      <c r="D819" s="246" t="str">
        <f>AllData!A1227</f>
        <v>188a</v>
      </c>
      <c r="E819" s="245" t="str">
        <f>AllData!B1227</f>
        <v>Flexible Plate</v>
      </c>
      <c r="G819" s="245" t="str">
        <f>AllData!C1227</f>
        <v>Size - 1 1/2" x 3 1/2"</v>
      </c>
      <c r="H819" s="246" t="str">
        <f>AllData!D1227</f>
        <v>3 x 7</v>
      </c>
      <c r="I819" s="245">
        <f>AllData!E1227</f>
        <v>6.8</v>
      </c>
      <c r="J819" s="245">
        <f>AllData!F1227</f>
        <v>1.36</v>
      </c>
      <c r="K819" s="245">
        <f>ROUND(AllData!G1227,2)</f>
        <v>1.25</v>
      </c>
      <c r="L819" s="245">
        <f>ROUND(AllData!H1227,2)</f>
        <v>1.0900000000000001</v>
      </c>
      <c r="M819" s="245" t="str">
        <f t="shared" ref="M819:M823" si="174">_xlfn.TEXTJOIN(" , ",TRUE,$Q$47,$Q$48,$Q$49)</f>
        <v>Red , UK Yellow , Fr Yellow</v>
      </c>
    </row>
    <row r="820" spans="1:13">
      <c r="A820" s="245" t="s">
        <v>3084</v>
      </c>
      <c r="B820" s="245" t="s">
        <v>2661</v>
      </c>
      <c r="C820" s="245" t="str">
        <f>$Q$9</f>
        <v>Flexible Plates</v>
      </c>
      <c r="D820" s="246" t="str">
        <f>AllData!A1228</f>
        <v>188b</v>
      </c>
      <c r="E820" s="245" t="str">
        <f>AllData!B1228</f>
        <v>Flexible Plate</v>
      </c>
      <c r="G820" s="245" t="str">
        <f>AllData!C1228</f>
        <v>Size - 1 1/2" x 4 1/2"</v>
      </c>
      <c r="H820" s="246" t="str">
        <f>AllData!D1228</f>
        <v>3 x 9</v>
      </c>
      <c r="I820" s="245">
        <f>AllData!E1228</f>
        <v>8.6</v>
      </c>
      <c r="J820" s="245">
        <f>AllData!F1228</f>
        <v>1.71</v>
      </c>
      <c r="K820" s="245">
        <f>ROUND(AllData!G1228,2)</f>
        <v>1.57</v>
      </c>
      <c r="L820" s="245">
        <f>ROUND(AllData!H1228,2)</f>
        <v>1.37</v>
      </c>
      <c r="M820" s="245" t="str">
        <f t="shared" si="174"/>
        <v>Red , UK Yellow , Fr Yellow</v>
      </c>
    </row>
    <row r="821" spans="1:13">
      <c r="A821" s="245" t="s">
        <v>3085</v>
      </c>
      <c r="B821" s="245" t="s">
        <v>2661</v>
      </c>
      <c r="C821" s="245" t="str">
        <f>$Q$9</f>
        <v>Flexible Plates</v>
      </c>
      <c r="D821" s="246" t="str">
        <f>AllData!A1232</f>
        <v>227</v>
      </c>
      <c r="E821" s="245" t="str">
        <f>AllData!B1232</f>
        <v>Triangular Flexible Plate</v>
      </c>
      <c r="G821" s="245" t="str">
        <f>AllData!C1232</f>
        <v>Size - 3 1/2" x 3 1/2"</v>
      </c>
      <c r="H821" s="246" t="str">
        <f>AllData!D1232</f>
        <v>7 x 7</v>
      </c>
      <c r="I821" s="245">
        <f>AllData!E1232</f>
        <v>8.25</v>
      </c>
      <c r="J821" s="245">
        <f>AllData!F1232</f>
        <v>2.5499999999999998</v>
      </c>
      <c r="K821" s="245">
        <f>ROUND(AllData!G1232,2)</f>
        <v>2.35</v>
      </c>
      <c r="L821" s="245">
        <f>ROUND(AllData!H1232,2)</f>
        <v>2.04</v>
      </c>
      <c r="M821" s="245" t="str">
        <f t="shared" si="174"/>
        <v>Red , UK Yellow , Fr Yellow</v>
      </c>
    </row>
    <row r="822" spans="1:13">
      <c r="A822" s="245" t="s">
        <v>3086</v>
      </c>
      <c r="B822" s="245" t="s">
        <v>2661</v>
      </c>
      <c r="C822" s="245" t="str">
        <f>$Q$9</f>
        <v>Flexible Plates</v>
      </c>
      <c r="D822" s="246" t="str">
        <f>AllData!A1233</f>
        <v>228</v>
      </c>
      <c r="E822" s="245" t="str">
        <f>AllData!B1233</f>
        <v>Triangular Flexible Plate</v>
      </c>
      <c r="G822" s="245" t="str">
        <f>AllData!C1233</f>
        <v>Size - 4 1/2" x 4 1/2"</v>
      </c>
      <c r="H822" s="246" t="str">
        <f>AllData!D1233</f>
        <v>9 X 9</v>
      </c>
      <c r="I822" s="245">
        <f>AllData!E1233</f>
        <v>14</v>
      </c>
      <c r="J822" s="245">
        <f>AllData!F1233</f>
        <v>3.58</v>
      </c>
      <c r="K822" s="245">
        <f>ROUND(AllData!G1233,2)</f>
        <v>3.29</v>
      </c>
      <c r="L822" s="245">
        <f>ROUND(AllData!H1233,2)</f>
        <v>2.86</v>
      </c>
      <c r="M822" s="245" t="str">
        <f t="shared" si="174"/>
        <v>Red , UK Yellow , Fr Yellow</v>
      </c>
    </row>
    <row r="823" spans="1:13">
      <c r="A823" s="245" t="s">
        <v>3087</v>
      </c>
      <c r="B823" s="245" t="s">
        <v>2661</v>
      </c>
      <c r="C823" s="245" t="str">
        <f>$Q$9</f>
        <v>Flexible Plates</v>
      </c>
      <c r="D823" s="246" t="str">
        <f>AllData!A1234</f>
        <v>229</v>
      </c>
      <c r="E823" s="245" t="str">
        <f>AllData!B1234</f>
        <v>Triangular Flexible Plate</v>
      </c>
      <c r="G823" s="245" t="str">
        <f>AllData!C1234</f>
        <v>Size - 5 1/2" x 5 1/2"</v>
      </c>
      <c r="H823" s="246" t="str">
        <f>AllData!D1234</f>
        <v>11x11</v>
      </c>
      <c r="I823" s="245">
        <f>AllData!E1234</f>
        <v>20.7</v>
      </c>
      <c r="J823" s="245">
        <f>AllData!F1234</f>
        <v>5.13</v>
      </c>
      <c r="K823" s="245">
        <f>ROUND(AllData!G1234,2)</f>
        <v>4.72</v>
      </c>
      <c r="L823" s="245">
        <f>ROUND(AllData!H1234,2)</f>
        <v>4.0999999999999996</v>
      </c>
      <c r="M823" s="245" t="str">
        <f t="shared" si="174"/>
        <v>Red , UK Yellow , Fr Yellow</v>
      </c>
    </row>
    <row r="824" spans="1:13">
      <c r="A824" s="245" t="s">
        <v>3088</v>
      </c>
      <c r="B824" s="245" t="s">
        <v>2661</v>
      </c>
      <c r="C824" s="245" t="str">
        <f>$Q$25</f>
        <v>Miscellaneous</v>
      </c>
      <c r="D824" s="246" t="str">
        <f>AllData!A1238</f>
        <v>120c</v>
      </c>
      <c r="E824" s="245" t="str">
        <f>AllData!B1238</f>
        <v>Compression Spring</v>
      </c>
      <c r="G824" s="245" t="str">
        <f>AllData!C1238</f>
        <v>Length - 1 1/2''</v>
      </c>
      <c r="H824" s="246" t="str">
        <f>AllData!D1238</f>
        <v>Fits standard boss</v>
      </c>
      <c r="I824" s="245">
        <f>AllData!E1238</f>
        <v>2</v>
      </c>
      <c r="J824" s="245">
        <f>AllData!F1238</f>
        <v>0.9</v>
      </c>
      <c r="K824" s="245">
        <f>ROUND(AllData!G1238,2)</f>
        <v>0.83</v>
      </c>
      <c r="L824" s="245">
        <f>ROUND(AllData!H1238,2)</f>
        <v>0.72</v>
      </c>
      <c r="M824" s="245" t="str">
        <f>_xlfn.TEXTJOIN(" , ",TRUE,$Q$45)</f>
        <v>Zinc plate</v>
      </c>
    </row>
    <row r="825" spans="1:13">
      <c r="A825" s="245" t="s">
        <v>3089</v>
      </c>
      <c r="B825" s="245" t="s">
        <v>2661</v>
      </c>
      <c r="C825" s="245" t="str">
        <f>$Q$25</f>
        <v>Miscellaneous</v>
      </c>
      <c r="D825" s="246" t="str">
        <f>AllData!A1239</f>
        <v>120d</v>
      </c>
      <c r="E825" s="245" t="str">
        <f>AllData!B1239</f>
        <v>Shouldered Washer for 120c</v>
      </c>
      <c r="G825" s="245">
        <f>AllData!C1239</f>
        <v>0</v>
      </c>
      <c r="H825" s="246" t="str">
        <f>AllData!D1239</f>
        <v>Brass</v>
      </c>
      <c r="I825" s="245">
        <f>AllData!E1239</f>
        <v>2.9</v>
      </c>
      <c r="J825" s="245">
        <f>AllData!F1239</f>
        <v>1.92</v>
      </c>
      <c r="K825" s="245">
        <f>ROUND(AllData!G1239,2)</f>
        <v>1.77</v>
      </c>
      <c r="L825" s="245">
        <f>ROUND(AllData!H1239,2)</f>
        <v>1.54</v>
      </c>
      <c r="M825" s="245" t="str">
        <f t="shared" ref="M825" si="175">$Q$55</f>
        <v>Brass</v>
      </c>
    </row>
    <row r="826" spans="1:13">
      <c r="A826" s="245" t="s">
        <v>3090</v>
      </c>
      <c r="B826" s="245" t="s">
        <v>2661</v>
      </c>
      <c r="C826" s="245" t="str">
        <f t="shared" ref="C826:C834" si="176">$Q$5</f>
        <v>Strips &amp; Perforated Components</v>
      </c>
      <c r="D826" s="246" t="str">
        <f>AllData!A1243</f>
        <v>195b</v>
      </c>
      <c r="E826" s="245" t="str">
        <f>AllData!B1243</f>
        <v>Strip Plate</v>
      </c>
      <c r="G826" s="245" t="str">
        <f>AllData!C1243</f>
        <v xml:space="preserve">Size - 1 1/2" x 7 1/2" </v>
      </c>
      <c r="H826" s="246" t="str">
        <f>AllData!D1243</f>
        <v>3 x 15</v>
      </c>
      <c r="I826" s="245">
        <f>AllData!E1243</f>
        <v>22.4</v>
      </c>
      <c r="J826" s="245">
        <f>AllData!F1243</f>
        <v>3.86</v>
      </c>
      <c r="K826" s="245">
        <f>ROUND(AllData!G1243,2)</f>
        <v>3.55</v>
      </c>
      <c r="L826" s="245">
        <f>ROUND(AllData!H1243,2)</f>
        <v>3.09</v>
      </c>
      <c r="M826" s="245" t="str">
        <f t="shared" ref="M826:M834" si="177">_xlfn.TEXTJOIN(" , ",TRUE,$Q$47,$Q$48,$Q$49)</f>
        <v>Red , UK Yellow , Fr Yellow</v>
      </c>
    </row>
    <row r="827" spans="1:13">
      <c r="A827" s="245" t="s">
        <v>3091</v>
      </c>
      <c r="B827" s="245" t="s">
        <v>2661</v>
      </c>
      <c r="C827" s="245" t="str">
        <f t="shared" si="176"/>
        <v>Strips &amp; Perforated Components</v>
      </c>
      <c r="D827" s="246" t="str">
        <f>AllData!A1244</f>
        <v>195c</v>
      </c>
      <c r="E827" s="245" t="str">
        <f>AllData!B1244</f>
        <v>Strip Plate</v>
      </c>
      <c r="G827" s="245" t="str">
        <f>AllData!C1244</f>
        <v>Size - 1 1/2" x 9 1/2"</v>
      </c>
      <c r="H827" s="246" t="str">
        <f>AllData!D1244</f>
        <v>3 X19</v>
      </c>
      <c r="I827" s="245">
        <f>AllData!E1244</f>
        <v>28.3</v>
      </c>
      <c r="J827" s="245">
        <f>AllData!F1244</f>
        <v>4.82</v>
      </c>
      <c r="K827" s="245">
        <f>ROUND(AllData!G1244,2)</f>
        <v>4.43</v>
      </c>
      <c r="L827" s="245">
        <f>ROUND(AllData!H1244,2)</f>
        <v>3.86</v>
      </c>
      <c r="M827" s="245" t="str">
        <f t="shared" si="177"/>
        <v>Red , UK Yellow , Fr Yellow</v>
      </c>
    </row>
    <row r="828" spans="1:13">
      <c r="A828" s="245" t="s">
        <v>3092</v>
      </c>
      <c r="B828" s="245" t="s">
        <v>2661</v>
      </c>
      <c r="C828" s="245" t="str">
        <f t="shared" si="176"/>
        <v>Strips &amp; Perforated Components</v>
      </c>
      <c r="D828" s="246" t="str">
        <f>AllData!A1245</f>
        <v>195d</v>
      </c>
      <c r="E828" s="245" t="str">
        <f>AllData!B1245</f>
        <v>Strip Plate</v>
      </c>
      <c r="G828" s="245" t="str">
        <f>AllData!C1245</f>
        <v>Size - 1 1/2" x 12 1/2"</v>
      </c>
      <c r="H828" s="246" t="str">
        <f>AllData!D1245</f>
        <v>3 x 25</v>
      </c>
      <c r="I828" s="245">
        <f>AllData!E1245</f>
        <v>38</v>
      </c>
      <c r="J828" s="245">
        <f>AllData!F1245</f>
        <v>6.15</v>
      </c>
      <c r="K828" s="245">
        <f>ROUND(AllData!G1245,2)</f>
        <v>5.66</v>
      </c>
      <c r="L828" s="245">
        <f>ROUND(AllData!H1245,2)</f>
        <v>4.92</v>
      </c>
      <c r="M828" s="245" t="str">
        <f t="shared" si="177"/>
        <v>Red , UK Yellow , Fr Yellow</v>
      </c>
    </row>
    <row r="829" spans="1:13">
      <c r="A829" s="245" t="s">
        <v>3093</v>
      </c>
      <c r="B829" s="245" t="s">
        <v>2661</v>
      </c>
      <c r="C829" s="245" t="str">
        <f t="shared" si="176"/>
        <v>Strips &amp; Perforated Components</v>
      </c>
      <c r="D829" s="246" t="str">
        <f>AllData!A1246</f>
        <v>195a</v>
      </c>
      <c r="E829" s="245" t="str">
        <f>AllData!B1246</f>
        <v>Strip Plate</v>
      </c>
      <c r="G829" s="245" t="str">
        <f>AllData!C1246</f>
        <v>Size - 2 1/2" X 6 1/2"</v>
      </c>
      <c r="H829" s="246" t="str">
        <f>AllData!D1246</f>
        <v>5 X 13</v>
      </c>
      <c r="I829" s="245">
        <f>AllData!E1246</f>
        <v>31.8</v>
      </c>
      <c r="J829" s="245">
        <f>AllData!F1246</f>
        <v>5.46</v>
      </c>
      <c r="K829" s="245">
        <f>ROUND(AllData!G1246,2)</f>
        <v>5.0199999999999996</v>
      </c>
      <c r="L829" s="245">
        <f>ROUND(AllData!H1246,2)</f>
        <v>4.37</v>
      </c>
      <c r="M829" s="245" t="str">
        <f t="shared" si="177"/>
        <v>Red , UK Yellow , Fr Yellow</v>
      </c>
    </row>
    <row r="830" spans="1:13">
      <c r="A830" s="245" t="s">
        <v>3094</v>
      </c>
      <c r="B830" s="245" t="s">
        <v>2661</v>
      </c>
      <c r="C830" s="245" t="str">
        <f t="shared" si="176"/>
        <v>Strips &amp; Perforated Components</v>
      </c>
      <c r="D830" s="246" t="str">
        <f>AllData!A1247</f>
        <v>195e</v>
      </c>
      <c r="E830" s="245" t="str">
        <f>AllData!B1247</f>
        <v>Strip Plate</v>
      </c>
      <c r="G830" s="245" t="str">
        <f>AllData!C1247</f>
        <v>Size - 2 1/2" x 8 1/2"</v>
      </c>
      <c r="H830" s="246" t="str">
        <f>AllData!D1247</f>
        <v>5 X 17</v>
      </c>
      <c r="I830" s="245">
        <f>AllData!E1247</f>
        <v>42.4</v>
      </c>
      <c r="J830" s="245">
        <f>AllData!F1247</f>
        <v>7.36</v>
      </c>
      <c r="K830" s="245">
        <f>ROUND(AllData!G1247,2)</f>
        <v>6.77</v>
      </c>
      <c r="L830" s="245">
        <f>ROUND(AllData!H1247,2)</f>
        <v>5.89</v>
      </c>
      <c r="M830" s="245" t="str">
        <f t="shared" si="177"/>
        <v>Red , UK Yellow , Fr Yellow</v>
      </c>
    </row>
    <row r="831" spans="1:13">
      <c r="A831" s="245" t="s">
        <v>3095</v>
      </c>
      <c r="B831" s="245" t="s">
        <v>2661</v>
      </c>
      <c r="C831" s="245" t="str">
        <f t="shared" si="176"/>
        <v>Strips &amp; Perforated Components</v>
      </c>
      <c r="D831" s="246" t="str">
        <f>AllData!A1248</f>
        <v>196a</v>
      </c>
      <c r="E831" s="245" t="str">
        <f>AllData!B1248</f>
        <v>Strip Plate</v>
      </c>
      <c r="G831" s="245" t="str">
        <f>AllData!C1248</f>
        <v>Size - 3 1/2" X 9 1/2"</v>
      </c>
      <c r="H831" s="246" t="str">
        <f>AllData!D1248</f>
        <v>7 X 19</v>
      </c>
      <c r="I831" s="245">
        <f>AllData!E1248</f>
        <v>63</v>
      </c>
      <c r="J831" s="245">
        <f>AllData!F1248</f>
        <v>10</v>
      </c>
      <c r="K831" s="245">
        <f>ROUND(AllData!G1248,2)</f>
        <v>9.1999999999999993</v>
      </c>
      <c r="L831" s="245">
        <f>ROUND(AllData!H1248,2)</f>
        <v>8</v>
      </c>
      <c r="M831" s="245" t="str">
        <f t="shared" si="177"/>
        <v>Red , UK Yellow , Fr Yellow</v>
      </c>
    </row>
    <row r="832" spans="1:13">
      <c r="A832" s="245" t="s">
        <v>3096</v>
      </c>
      <c r="B832" s="245" t="s">
        <v>2661</v>
      </c>
      <c r="C832" s="245" t="str">
        <f t="shared" si="176"/>
        <v>Strips &amp; Perforated Components</v>
      </c>
      <c r="D832" s="246" t="str">
        <f>AllData!A1249</f>
        <v>196d</v>
      </c>
      <c r="E832" s="245" t="str">
        <f>AllData!B1249</f>
        <v>Strip Plate</v>
      </c>
      <c r="G832" s="245" t="str">
        <f>AllData!C1249</f>
        <v>Size - 3 1/2" X 12 1/2"</v>
      </c>
      <c r="H832" s="246" t="str">
        <f>AllData!D1249</f>
        <v>7 X 25</v>
      </c>
      <c r="I832" s="245">
        <f>AllData!E1249</f>
        <v>86.8</v>
      </c>
      <c r="J832" s="245">
        <f>AllData!F1249</f>
        <v>12.98</v>
      </c>
      <c r="K832" s="245">
        <f>ROUND(AllData!G1249,2)</f>
        <v>11.94</v>
      </c>
      <c r="L832" s="245">
        <f>ROUND(AllData!H1249,2)</f>
        <v>10.38</v>
      </c>
      <c r="M832" s="245" t="str">
        <f t="shared" si="177"/>
        <v>Red , UK Yellow , Fr Yellow</v>
      </c>
    </row>
    <row r="833" spans="1:13">
      <c r="A833" s="245" t="s">
        <v>3097</v>
      </c>
      <c r="B833" s="245" t="s">
        <v>2661</v>
      </c>
      <c r="C833" s="245" t="str">
        <f t="shared" si="176"/>
        <v>Strips &amp; Perforated Components</v>
      </c>
      <c r="D833" s="246" t="str">
        <f>AllData!A1250</f>
        <v>196f</v>
      </c>
      <c r="E833" s="245" t="str">
        <f>AllData!B1250</f>
        <v>Strip Plate</v>
      </c>
      <c r="G833" s="245" t="str">
        <f>AllData!C1250</f>
        <v>Size - 5 1/2" x 9 1/2"</v>
      </c>
      <c r="H833" s="246" t="str">
        <f>AllData!D1250</f>
        <v>11 X 19</v>
      </c>
      <c r="I833" s="245">
        <f>AllData!E1250</f>
        <v>108.8</v>
      </c>
      <c r="J833" s="245">
        <f>AllData!F1250</f>
        <v>16.309999999999999</v>
      </c>
      <c r="K833" s="245">
        <f>ROUND(AllData!G1250,2)</f>
        <v>15.01</v>
      </c>
      <c r="L833" s="245">
        <f>ROUND(AllData!H1250,2)</f>
        <v>13.05</v>
      </c>
      <c r="M833" s="245" t="str">
        <f t="shared" si="177"/>
        <v>Red , UK Yellow , Fr Yellow</v>
      </c>
    </row>
    <row r="834" spans="1:13">
      <c r="A834" s="245" t="s">
        <v>3098</v>
      </c>
      <c r="B834" s="245" t="s">
        <v>2661</v>
      </c>
      <c r="C834" s="245" t="str">
        <f t="shared" si="176"/>
        <v>Strips &amp; Perforated Components</v>
      </c>
      <c r="D834" s="246" t="str">
        <f>AllData!A1251</f>
        <v>196g</v>
      </c>
      <c r="E834" s="245" t="str">
        <f>AllData!B1251</f>
        <v>Strip Plate</v>
      </c>
      <c r="G834" s="245" t="str">
        <f>AllData!C1251</f>
        <v>Size - 5 1/2" x 12 1/2"</v>
      </c>
      <c r="H834" s="246" t="str">
        <f>AllData!D1251</f>
        <v>11 X 25</v>
      </c>
      <c r="I834" s="245">
        <f>AllData!E1251</f>
        <v>137.19999999999999</v>
      </c>
      <c r="J834" s="245">
        <f>AllData!F1251</f>
        <v>21.24</v>
      </c>
      <c r="K834" s="245">
        <f>ROUND(AllData!G1251,2)</f>
        <v>19.54</v>
      </c>
      <c r="L834" s="245">
        <f>ROUND(AllData!H1251,2)</f>
        <v>16.989999999999998</v>
      </c>
      <c r="M834" s="245" t="str">
        <f t="shared" si="177"/>
        <v>Red , UK Yellow , Fr Yellow</v>
      </c>
    </row>
    <row r="835" spans="1:13">
      <c r="A835" s="245" t="s">
        <v>3099</v>
      </c>
      <c r="B835" s="245" t="s">
        <v>2661</v>
      </c>
      <c r="C835" s="245" t="str">
        <f t="shared" ref="C835:C859" si="178">$Q$12</f>
        <v>Gears &amp; Pinions</v>
      </c>
      <c r="D835" s="246" t="str">
        <f>AllData!A1255</f>
        <v>211y/z</v>
      </c>
      <c r="E835" s="245" t="str">
        <f>AllData!B1255</f>
        <v xml:space="preserve">5-Start Worm &amp; Worm Wheel </v>
      </c>
      <c r="G835" s="245">
        <f>AllData!C1255</f>
        <v>80</v>
      </c>
      <c r="H835" s="246" t="str">
        <f>AllData!D1255</f>
        <v>Reversible</v>
      </c>
      <c r="I835" s="245">
        <f>AllData!E1255</f>
        <v>123</v>
      </c>
      <c r="J835" s="245">
        <f>AllData!F1255</f>
        <v>51.51</v>
      </c>
      <c r="K835" s="245">
        <f>ROUND(AllData!G1255,2)</f>
        <v>47.39</v>
      </c>
      <c r="L835" s="245">
        <f>ROUND(AllData!H1255,2)</f>
        <v>41.21</v>
      </c>
      <c r="M835" s="245" t="str">
        <f t="shared" ref="M835:M859" si="179">$Q$55</f>
        <v>Brass</v>
      </c>
    </row>
    <row r="836" spans="1:13">
      <c r="A836" s="245" t="s">
        <v>3100</v>
      </c>
      <c r="B836" s="245" t="s">
        <v>2661</v>
      </c>
      <c r="C836" s="245" t="str">
        <f t="shared" si="178"/>
        <v>Gears &amp; Pinions</v>
      </c>
      <c r="D836" s="246" t="str">
        <f>AllData!A1259</f>
        <v>211c</v>
      </c>
      <c r="E836" s="245" t="str">
        <f>AllData!B1259</f>
        <v>Helical Gear - RH</v>
      </c>
      <c r="G836" s="245" t="str">
        <f>AllData!C1259</f>
        <v>10T</v>
      </c>
      <c r="H836" s="246"/>
      <c r="I836" s="245">
        <f>AllData!E1259</f>
        <v>6.2</v>
      </c>
      <c r="J836" s="245">
        <f>AllData!F1259</f>
        <v>6.54</v>
      </c>
      <c r="K836" s="245">
        <f>ROUND(AllData!G1259,2)</f>
        <v>6.02</v>
      </c>
      <c r="L836" s="245">
        <f>ROUND(AllData!H1259,2)</f>
        <v>5.23</v>
      </c>
      <c r="M836" s="245" t="str">
        <f t="shared" si="179"/>
        <v>Brass</v>
      </c>
    </row>
    <row r="837" spans="1:13">
      <c r="A837" s="245" t="s">
        <v>3101</v>
      </c>
      <c r="B837" s="245" t="s">
        <v>2661</v>
      </c>
      <c r="C837" s="245" t="str">
        <f t="shared" si="178"/>
        <v>Gears &amp; Pinions</v>
      </c>
      <c r="D837" s="246" t="str">
        <f>AllData!A1260</f>
        <v>211d</v>
      </c>
      <c r="E837" s="245" t="str">
        <f>AllData!B1260</f>
        <v>Helical Gear - RH</v>
      </c>
      <c r="G837" s="245" t="str">
        <f>AllData!C1260</f>
        <v>12T</v>
      </c>
      <c r="H837" s="246"/>
      <c r="I837" s="245">
        <f>AllData!E1260</f>
        <v>8.3000000000000007</v>
      </c>
      <c r="J837" s="245">
        <f>AllData!F1260</f>
        <v>7.77</v>
      </c>
      <c r="K837" s="245">
        <f>ROUND(AllData!G1260,2)</f>
        <v>7.15</v>
      </c>
      <c r="L837" s="245">
        <f>ROUND(AllData!H1260,2)</f>
        <v>6.22</v>
      </c>
      <c r="M837" s="245" t="str">
        <f t="shared" si="179"/>
        <v>Brass</v>
      </c>
    </row>
    <row r="838" spans="1:13">
      <c r="A838" s="245" t="s">
        <v>3102</v>
      </c>
      <c r="B838" s="245" t="s">
        <v>2661</v>
      </c>
      <c r="C838" s="245" t="str">
        <f t="shared" si="178"/>
        <v>Gears &amp; Pinions</v>
      </c>
      <c r="D838" s="246" t="str">
        <f>AllData!A1261</f>
        <v>211e</v>
      </c>
      <c r="E838" s="245" t="str">
        <f>AllData!B1261</f>
        <v>Helical Gear - RH</v>
      </c>
      <c r="G838" s="245" t="str">
        <f>AllData!C1261</f>
        <v>16T</v>
      </c>
      <c r="H838" s="246"/>
      <c r="I838" s="245">
        <f>AllData!E1261</f>
        <v>13.2</v>
      </c>
      <c r="J838" s="245">
        <f>AllData!F1261</f>
        <v>10.6</v>
      </c>
      <c r="K838" s="245">
        <f>ROUND(AllData!G1261,2)</f>
        <v>9.75</v>
      </c>
      <c r="L838" s="245">
        <f>ROUND(AllData!H1261,2)</f>
        <v>8.48</v>
      </c>
      <c r="M838" s="245" t="str">
        <f t="shared" si="179"/>
        <v>Brass</v>
      </c>
    </row>
    <row r="839" spans="1:13">
      <c r="A839" s="245" t="s">
        <v>3103</v>
      </c>
      <c r="B839" s="245" t="s">
        <v>2661</v>
      </c>
      <c r="C839" s="245" t="str">
        <f t="shared" si="178"/>
        <v>Gears &amp; Pinions</v>
      </c>
      <c r="D839" s="246" t="str">
        <f>AllData!A1262</f>
        <v>211f</v>
      </c>
      <c r="E839" s="245" t="str">
        <f>AllData!B1262</f>
        <v>Helical Gear - RH</v>
      </c>
      <c r="G839" s="245" t="str">
        <f>AllData!C1262</f>
        <v>20T</v>
      </c>
      <c r="H839" s="246"/>
      <c r="I839" s="245">
        <f>AllData!E1262</f>
        <v>14.9</v>
      </c>
      <c r="J839" s="245">
        <f>AllData!F1262</f>
        <v>13.19</v>
      </c>
      <c r="K839" s="245">
        <f>ROUND(AllData!G1262,2)</f>
        <v>12.13</v>
      </c>
      <c r="L839" s="245">
        <f>ROUND(AllData!H1262,2)</f>
        <v>10.55</v>
      </c>
      <c r="M839" s="245" t="str">
        <f t="shared" si="179"/>
        <v>Brass</v>
      </c>
    </row>
    <row r="840" spans="1:13">
      <c r="A840" s="245" t="s">
        <v>3104</v>
      </c>
      <c r="B840" s="245" t="s">
        <v>2661</v>
      </c>
      <c r="C840" s="245" t="str">
        <f t="shared" si="178"/>
        <v>Gears &amp; Pinions</v>
      </c>
      <c r="D840" s="246" t="str">
        <f>AllData!A1263</f>
        <v>211g</v>
      </c>
      <c r="E840" s="245" t="str">
        <f>AllData!B1263</f>
        <v>Helical Gear - RH</v>
      </c>
      <c r="G840" s="245" t="str">
        <f>AllData!C1263</f>
        <v>24T</v>
      </c>
      <c r="H840" s="246"/>
      <c r="I840" s="245">
        <f>AllData!E1263</f>
        <v>19.8</v>
      </c>
      <c r="J840" s="245">
        <f>AllData!F1263</f>
        <v>15.86</v>
      </c>
      <c r="K840" s="245">
        <f>ROUND(AllData!G1263,2)</f>
        <v>14.59</v>
      </c>
      <c r="L840" s="245">
        <f>ROUND(AllData!H1263,2)</f>
        <v>12.69</v>
      </c>
      <c r="M840" s="245" t="str">
        <f t="shared" si="179"/>
        <v>Brass</v>
      </c>
    </row>
    <row r="841" spans="1:13">
      <c r="A841" s="245" t="s">
        <v>3105</v>
      </c>
      <c r="B841" s="245" t="s">
        <v>2661</v>
      </c>
      <c r="C841" s="245" t="str">
        <f t="shared" si="178"/>
        <v>Gears &amp; Pinions</v>
      </c>
      <c r="D841" s="246" t="str">
        <f>AllData!A1264</f>
        <v>211h</v>
      </c>
      <c r="E841" s="245" t="str">
        <f>AllData!B1264</f>
        <v>Helical Gear - RH</v>
      </c>
      <c r="G841" s="245" t="str">
        <f>AllData!C1264</f>
        <v>30T</v>
      </c>
      <c r="H841" s="246"/>
      <c r="I841" s="245">
        <f>AllData!E1264</f>
        <v>25.6</v>
      </c>
      <c r="J841" s="245">
        <f>AllData!F1264</f>
        <v>19.91</v>
      </c>
      <c r="K841" s="245">
        <f>ROUND(AllData!G1264,2)</f>
        <v>18.32</v>
      </c>
      <c r="L841" s="245">
        <f>ROUND(AllData!H1264,2)</f>
        <v>15.93</v>
      </c>
      <c r="M841" s="245" t="str">
        <f t="shared" si="179"/>
        <v>Brass</v>
      </c>
    </row>
    <row r="842" spans="1:13">
      <c r="A842" s="245" t="s">
        <v>3106</v>
      </c>
      <c r="B842" s="245" t="s">
        <v>2661</v>
      </c>
      <c r="C842" s="245" t="str">
        <f t="shared" si="178"/>
        <v>Gears &amp; Pinions</v>
      </c>
      <c r="D842" s="246" t="str">
        <f>AllData!A1265</f>
        <v>211k</v>
      </c>
      <c r="E842" s="245" t="str">
        <f>AllData!B1265</f>
        <v>Helical Gear - RH</v>
      </c>
      <c r="G842" s="245" t="str">
        <f>AllData!C1265</f>
        <v>32T</v>
      </c>
      <c r="H842" s="246"/>
      <c r="I842" s="245">
        <f>AllData!E1265</f>
        <v>28.4</v>
      </c>
      <c r="J842" s="245">
        <f>AllData!F1265</f>
        <v>21.28</v>
      </c>
      <c r="K842" s="245">
        <f>ROUND(AllData!G1265,2)</f>
        <v>19.579999999999998</v>
      </c>
      <c r="L842" s="245">
        <f>ROUND(AllData!H1265,2)</f>
        <v>17.02</v>
      </c>
      <c r="M842" s="245" t="str">
        <f t="shared" si="179"/>
        <v>Brass</v>
      </c>
    </row>
    <row r="843" spans="1:13">
      <c r="A843" s="245" t="s">
        <v>3107</v>
      </c>
      <c r="B843" s="245" t="s">
        <v>2661</v>
      </c>
      <c r="C843" s="245" t="str">
        <f t="shared" si="178"/>
        <v>Gears &amp; Pinions</v>
      </c>
      <c r="D843" s="246" t="str">
        <f>AllData!A1266</f>
        <v>211m</v>
      </c>
      <c r="E843" s="245" t="str">
        <f>AllData!B1266</f>
        <v>Helical Gear - RH</v>
      </c>
      <c r="G843" s="245" t="str">
        <f>AllData!C1266</f>
        <v>36T</v>
      </c>
      <c r="H843" s="246">
        <f>AllData!D1266</f>
        <v>6</v>
      </c>
      <c r="I843" s="245">
        <f>AllData!E1266</f>
        <v>34.200000000000003</v>
      </c>
      <c r="J843" s="245">
        <f>AllData!F1266</f>
        <v>24.04</v>
      </c>
      <c r="K843" s="245">
        <f>ROUND(AllData!G1266,2)</f>
        <v>22.12</v>
      </c>
      <c r="L843" s="245">
        <f>ROUND(AllData!H1266,2)</f>
        <v>19.23</v>
      </c>
      <c r="M843" s="245" t="str">
        <f t="shared" si="179"/>
        <v>Brass</v>
      </c>
    </row>
    <row r="844" spans="1:13">
      <c r="A844" s="245" t="s">
        <v>3108</v>
      </c>
      <c r="B844" s="245" t="s">
        <v>2661</v>
      </c>
      <c r="C844" s="245" t="str">
        <f t="shared" si="178"/>
        <v>Gears &amp; Pinions</v>
      </c>
      <c r="D844" s="246" t="str">
        <f>AllData!A1267</f>
        <v>211n</v>
      </c>
      <c r="E844" s="245" t="str">
        <f>AllData!B1267</f>
        <v>Helical Gear - RH</v>
      </c>
      <c r="G844" s="245" t="str">
        <f>AllData!C1267</f>
        <v>40T</v>
      </c>
      <c r="H844" s="246">
        <f>AllData!D1267</f>
        <v>8</v>
      </c>
      <c r="I844" s="245">
        <f>AllData!E1267</f>
        <v>40.200000000000003</v>
      </c>
      <c r="J844" s="245">
        <f>AllData!F1267</f>
        <v>26.86</v>
      </c>
      <c r="K844" s="245">
        <f>ROUND(AllData!G1267,2)</f>
        <v>24.71</v>
      </c>
      <c r="L844" s="245">
        <f>ROUND(AllData!H1267,2)</f>
        <v>21.49</v>
      </c>
      <c r="M844" s="245" t="str">
        <f t="shared" si="179"/>
        <v>Brass</v>
      </c>
    </row>
    <row r="845" spans="1:13">
      <c r="A845" s="245" t="s">
        <v>3109</v>
      </c>
      <c r="B845" s="245" t="s">
        <v>2661</v>
      </c>
      <c r="C845" s="245" t="str">
        <f t="shared" si="178"/>
        <v>Gears &amp; Pinions</v>
      </c>
      <c r="D845" s="246" t="str">
        <f>AllData!A1268</f>
        <v>211p</v>
      </c>
      <c r="E845" s="245" t="str">
        <f>AllData!B1268</f>
        <v>Helical Gear - RH</v>
      </c>
      <c r="G845" s="245" t="str">
        <f>AllData!C1268</f>
        <v>48T</v>
      </c>
      <c r="H845" s="246">
        <f>AllData!D1268</f>
        <v>8</v>
      </c>
      <c r="I845" s="245">
        <f>AllData!E1268</f>
        <v>58</v>
      </c>
      <c r="J845" s="245">
        <f>AllData!F1268</f>
        <v>28.79</v>
      </c>
      <c r="K845" s="245">
        <f>ROUND(AllData!G1268,2)</f>
        <v>26.49</v>
      </c>
      <c r="L845" s="245">
        <f>ROUND(AllData!H1268,2)</f>
        <v>23.03</v>
      </c>
      <c r="M845" s="245" t="str">
        <f t="shared" si="179"/>
        <v>Brass</v>
      </c>
    </row>
    <row r="846" spans="1:13">
      <c r="A846" s="245" t="s">
        <v>3110</v>
      </c>
      <c r="B846" s="245" t="s">
        <v>2661</v>
      </c>
      <c r="C846" s="245" t="str">
        <f t="shared" si="178"/>
        <v>Gears &amp; Pinions</v>
      </c>
      <c r="D846" s="246" t="str">
        <f>AllData!A1269</f>
        <v>211q</v>
      </c>
      <c r="E846" s="245" t="str">
        <f>AllData!B1269</f>
        <v>Helical Gear - RH</v>
      </c>
      <c r="G846" s="245" t="str">
        <f>AllData!C1269</f>
        <v>60T</v>
      </c>
      <c r="H846" s="246" t="str">
        <f>AllData!D1269</f>
        <v>8/12</v>
      </c>
      <c r="I846" s="245">
        <f>AllData!E1269</f>
        <v>73.7</v>
      </c>
      <c r="J846" s="245">
        <f>AllData!F1269</f>
        <v>36.65</v>
      </c>
      <c r="K846" s="245">
        <f>ROUND(AllData!G1269,2)</f>
        <v>33.72</v>
      </c>
      <c r="L846" s="245">
        <f>ROUND(AllData!H1269,2)</f>
        <v>29.32</v>
      </c>
      <c r="M846" s="245" t="str">
        <f t="shared" si="179"/>
        <v>Brass</v>
      </c>
    </row>
    <row r="847" spans="1:13">
      <c r="A847" s="245" t="s">
        <v>3111</v>
      </c>
      <c r="B847" s="245" t="s">
        <v>2661</v>
      </c>
      <c r="C847" s="245" t="str">
        <f t="shared" si="178"/>
        <v>Gears &amp; Pinions</v>
      </c>
      <c r="D847" s="246" t="str">
        <f>AllData!A1270</f>
        <v>211cL</v>
      </c>
      <c r="E847" s="245" t="str">
        <f>AllData!B1270</f>
        <v>Helical Gear - LH</v>
      </c>
      <c r="G847" s="245" t="str">
        <f>AllData!C1270</f>
        <v>10T</v>
      </c>
      <c r="H847" s="246"/>
      <c r="I847" s="245">
        <f>AllData!E1270</f>
        <v>6.2</v>
      </c>
      <c r="J847" s="245">
        <f>AllData!F1270</f>
        <v>6.54</v>
      </c>
      <c r="K847" s="245">
        <f>ROUND(AllData!G1270,2)</f>
        <v>6.02</v>
      </c>
      <c r="L847" s="245">
        <f>ROUND(AllData!H1270,2)</f>
        <v>5.23</v>
      </c>
      <c r="M847" s="245" t="str">
        <f t="shared" si="179"/>
        <v>Brass</v>
      </c>
    </row>
    <row r="848" spans="1:13">
      <c r="A848" s="245" t="s">
        <v>3112</v>
      </c>
      <c r="B848" s="245" t="s">
        <v>2661</v>
      </c>
      <c r="C848" s="245" t="str">
        <f t="shared" si="178"/>
        <v>Gears &amp; Pinions</v>
      </c>
      <c r="D848" s="246" t="str">
        <f>AllData!A1271</f>
        <v>211dL</v>
      </c>
      <c r="E848" s="245" t="str">
        <f>AllData!B1271</f>
        <v>Helical Gear - LH</v>
      </c>
      <c r="G848" s="245" t="str">
        <f>AllData!C1271</f>
        <v>12T</v>
      </c>
      <c r="H848" s="246"/>
      <c r="I848" s="245">
        <f>AllData!E1271</f>
        <v>8.3000000000000007</v>
      </c>
      <c r="J848" s="245">
        <f>AllData!F1271</f>
        <v>7.77</v>
      </c>
      <c r="K848" s="245">
        <f>ROUND(AllData!G1271,2)</f>
        <v>7.15</v>
      </c>
      <c r="L848" s="245">
        <f>ROUND(AllData!H1271,2)</f>
        <v>6.22</v>
      </c>
      <c r="M848" s="245" t="str">
        <f t="shared" si="179"/>
        <v>Brass</v>
      </c>
    </row>
    <row r="849" spans="1:13">
      <c r="A849" s="245" t="s">
        <v>3113</v>
      </c>
      <c r="B849" s="245" t="s">
        <v>2661</v>
      </c>
      <c r="C849" s="245" t="str">
        <f t="shared" si="178"/>
        <v>Gears &amp; Pinions</v>
      </c>
      <c r="D849" s="246" t="str">
        <f>AllData!A1272</f>
        <v>211aL</v>
      </c>
      <c r="E849" s="245" t="str">
        <f>AllData!B1272</f>
        <v>Helical Gear - LH</v>
      </c>
      <c r="G849" s="245" t="str">
        <f>AllData!C1272</f>
        <v>14T</v>
      </c>
      <c r="H849" s="246"/>
      <c r="I849" s="245">
        <f>AllData!E1272</f>
        <v>10.199999999999999</v>
      </c>
      <c r="J849" s="245">
        <f>AllData!F1272</f>
        <v>9.1</v>
      </c>
      <c r="K849" s="245">
        <f>ROUND(AllData!G1272,2)</f>
        <v>8.3699999999999992</v>
      </c>
      <c r="L849" s="245">
        <f>ROUND(AllData!H1272,2)</f>
        <v>7.28</v>
      </c>
      <c r="M849" s="245" t="str">
        <f t="shared" si="179"/>
        <v>Brass</v>
      </c>
    </row>
    <row r="850" spans="1:13">
      <c r="A850" s="245" t="s">
        <v>3114</v>
      </c>
      <c r="B850" s="245" t="s">
        <v>2661</v>
      </c>
      <c r="C850" s="245" t="str">
        <f t="shared" si="178"/>
        <v>Gears &amp; Pinions</v>
      </c>
      <c r="D850" s="246" t="str">
        <f>AllData!A1273</f>
        <v>211eL</v>
      </c>
      <c r="E850" s="245" t="str">
        <f>AllData!B1273</f>
        <v>Helical Gear - LH</v>
      </c>
      <c r="G850" s="245" t="str">
        <f>AllData!C1273</f>
        <v>16T</v>
      </c>
      <c r="H850" s="246"/>
      <c r="I850" s="245">
        <f>AllData!E1273</f>
        <v>13.2</v>
      </c>
      <c r="J850" s="245">
        <f>AllData!F1273</f>
        <v>10.6</v>
      </c>
      <c r="K850" s="245">
        <f>ROUND(AllData!G1273,2)</f>
        <v>9.75</v>
      </c>
      <c r="L850" s="245">
        <f>ROUND(AllData!H1273,2)</f>
        <v>8.48</v>
      </c>
      <c r="M850" s="245" t="str">
        <f t="shared" si="179"/>
        <v>Brass</v>
      </c>
    </row>
    <row r="851" spans="1:13">
      <c r="A851" s="245" t="s">
        <v>3115</v>
      </c>
      <c r="B851" s="245" t="s">
        <v>2661</v>
      </c>
      <c r="C851" s="245" t="str">
        <f t="shared" si="178"/>
        <v>Gears &amp; Pinions</v>
      </c>
      <c r="D851" s="246" t="str">
        <f>AllData!A1274</f>
        <v>211fL</v>
      </c>
      <c r="E851" s="245" t="str">
        <f>AllData!B1274</f>
        <v>Helical Gear - LH</v>
      </c>
      <c r="G851" s="245" t="str">
        <f>AllData!C1274</f>
        <v>20T</v>
      </c>
      <c r="H851" s="246"/>
      <c r="I851" s="245">
        <f>AllData!E1274</f>
        <v>14.9</v>
      </c>
      <c r="J851" s="245">
        <f>AllData!F1274</f>
        <v>13.19</v>
      </c>
      <c r="K851" s="245">
        <f>ROUND(AllData!G1274,2)</f>
        <v>12.13</v>
      </c>
      <c r="L851" s="245">
        <f>ROUND(AllData!H1274,2)</f>
        <v>10.55</v>
      </c>
      <c r="M851" s="245" t="str">
        <f t="shared" si="179"/>
        <v>Brass</v>
      </c>
    </row>
    <row r="852" spans="1:13">
      <c r="A852" s="245" t="s">
        <v>3116</v>
      </c>
      <c r="B852" s="245" t="s">
        <v>2661</v>
      </c>
      <c r="C852" s="245" t="str">
        <f t="shared" si="178"/>
        <v>Gears &amp; Pinions</v>
      </c>
      <c r="D852" s="246" t="str">
        <f>AllData!A1275</f>
        <v>211gL</v>
      </c>
      <c r="E852" s="245" t="str">
        <f>AllData!B1275</f>
        <v>Helical Gear - LH</v>
      </c>
      <c r="G852" s="245" t="str">
        <f>AllData!C1275</f>
        <v>24T</v>
      </c>
      <c r="H852" s="246"/>
      <c r="I852" s="245">
        <f>AllData!E1275</f>
        <v>19.8</v>
      </c>
      <c r="J852" s="245">
        <f>AllData!F1275</f>
        <v>15.86</v>
      </c>
      <c r="K852" s="245">
        <f>ROUND(AllData!G1275,2)</f>
        <v>14.59</v>
      </c>
      <c r="L852" s="245">
        <f>ROUND(AllData!H1275,2)</f>
        <v>12.69</v>
      </c>
      <c r="M852" s="245" t="str">
        <f t="shared" si="179"/>
        <v>Brass</v>
      </c>
    </row>
    <row r="853" spans="1:13">
      <c r="A853" s="245" t="s">
        <v>3117</v>
      </c>
      <c r="B853" s="245" t="s">
        <v>2661</v>
      </c>
      <c r="C853" s="245" t="str">
        <f t="shared" si="178"/>
        <v>Gears &amp; Pinions</v>
      </c>
      <c r="D853" s="246" t="str">
        <f>AllData!A1276</f>
        <v>211hL</v>
      </c>
      <c r="E853" s="245" t="str">
        <f>AllData!B1276</f>
        <v>Helical Gear - LH</v>
      </c>
      <c r="G853" s="245" t="str">
        <f>AllData!C1276</f>
        <v>30T</v>
      </c>
      <c r="H853" s="246"/>
      <c r="I853" s="245">
        <f>AllData!E1276</f>
        <v>25.6</v>
      </c>
      <c r="J853" s="245">
        <f>AllData!F1276</f>
        <v>19.91</v>
      </c>
      <c r="K853" s="245">
        <f>ROUND(AllData!G1276,2)</f>
        <v>18.32</v>
      </c>
      <c r="L853" s="245">
        <f>ROUND(AllData!H1276,2)</f>
        <v>15.93</v>
      </c>
      <c r="M853" s="245" t="str">
        <f t="shared" si="179"/>
        <v>Brass</v>
      </c>
    </row>
    <row r="854" spans="1:13">
      <c r="A854" s="245" t="s">
        <v>3118</v>
      </c>
      <c r="B854" s="245" t="s">
        <v>2661</v>
      </c>
      <c r="C854" s="245" t="str">
        <f t="shared" si="178"/>
        <v>Gears &amp; Pinions</v>
      </c>
      <c r="D854" s="246" t="str">
        <f>AllData!A1277</f>
        <v>211kL</v>
      </c>
      <c r="E854" s="245" t="str">
        <f>AllData!B1277</f>
        <v>Helical Gear - LH</v>
      </c>
      <c r="G854" s="245" t="str">
        <f>AllData!C1277</f>
        <v>32T</v>
      </c>
      <c r="H854" s="246"/>
      <c r="I854" s="245">
        <f>AllData!E1277</f>
        <v>28.4</v>
      </c>
      <c r="J854" s="245">
        <f>AllData!F1277</f>
        <v>21.28</v>
      </c>
      <c r="K854" s="245">
        <f>ROUND(AllData!G1277,2)</f>
        <v>19.579999999999998</v>
      </c>
      <c r="L854" s="245">
        <f>ROUND(AllData!H1277,2)</f>
        <v>17.02</v>
      </c>
      <c r="M854" s="245" t="str">
        <f t="shared" si="179"/>
        <v>Brass</v>
      </c>
    </row>
    <row r="855" spans="1:13">
      <c r="A855" s="245" t="s">
        <v>3119</v>
      </c>
      <c r="B855" s="245" t="s">
        <v>2661</v>
      </c>
      <c r="C855" s="245" t="str">
        <f t="shared" si="178"/>
        <v>Gears &amp; Pinions</v>
      </c>
      <c r="D855" s="246" t="str">
        <f>AllData!A1278</f>
        <v>211bL</v>
      </c>
      <c r="E855" s="245" t="str">
        <f>AllData!B1278</f>
        <v>Helical Gear - LH</v>
      </c>
      <c r="G855" s="245" t="str">
        <f>AllData!C1278</f>
        <v>35T</v>
      </c>
      <c r="H855" s="246">
        <f>AllData!D1278</f>
        <v>6</v>
      </c>
      <c r="I855" s="245">
        <f>AllData!E1278</f>
        <v>29.6</v>
      </c>
      <c r="J855" s="245">
        <f>AllData!F1278</f>
        <v>23.23</v>
      </c>
      <c r="K855" s="245">
        <f>ROUND(AllData!G1278,2)</f>
        <v>21.37</v>
      </c>
      <c r="L855" s="245">
        <f>ROUND(AllData!H1278,2)</f>
        <v>18.579999999999998</v>
      </c>
      <c r="M855" s="245" t="str">
        <f t="shared" si="179"/>
        <v>Brass</v>
      </c>
    </row>
    <row r="856" spans="1:13">
      <c r="A856" s="245" t="s">
        <v>3120</v>
      </c>
      <c r="B856" s="245" t="s">
        <v>2661</v>
      </c>
      <c r="C856" s="245" t="str">
        <f t="shared" si="178"/>
        <v>Gears &amp; Pinions</v>
      </c>
      <c r="D856" s="246" t="str">
        <f>AllData!A1279</f>
        <v>211mL</v>
      </c>
      <c r="E856" s="245" t="str">
        <f>AllData!B1279</f>
        <v>Helical Gear - LH</v>
      </c>
      <c r="G856" s="245" t="str">
        <f>AllData!C1279</f>
        <v>36T</v>
      </c>
      <c r="H856" s="246">
        <f>AllData!D1279</f>
        <v>6</v>
      </c>
      <c r="I856" s="245">
        <f>AllData!E1279</f>
        <v>34.200000000000003</v>
      </c>
      <c r="J856" s="245">
        <f>AllData!F1279</f>
        <v>24.04</v>
      </c>
      <c r="K856" s="245">
        <f>ROUND(AllData!G1279,2)</f>
        <v>22.12</v>
      </c>
      <c r="L856" s="245">
        <f>ROUND(AllData!H1279,2)</f>
        <v>19.23</v>
      </c>
      <c r="M856" s="245" t="str">
        <f t="shared" si="179"/>
        <v>Brass</v>
      </c>
    </row>
    <row r="857" spans="1:13">
      <c r="A857" s="245" t="s">
        <v>3121</v>
      </c>
      <c r="B857" s="245" t="s">
        <v>2661</v>
      </c>
      <c r="C857" s="245" t="str">
        <f t="shared" si="178"/>
        <v>Gears &amp; Pinions</v>
      </c>
      <c r="D857" s="246" t="str">
        <f>AllData!A1280</f>
        <v>211nL</v>
      </c>
      <c r="E857" s="245" t="str">
        <f>AllData!B1280</f>
        <v>Helical Gear - LH</v>
      </c>
      <c r="G857" s="245" t="str">
        <f>AllData!C1280</f>
        <v>40T</v>
      </c>
      <c r="H857" s="246">
        <f>AllData!D1280</f>
        <v>6</v>
      </c>
      <c r="I857" s="245">
        <f>AllData!E1280</f>
        <v>40.200000000000003</v>
      </c>
      <c r="J857" s="245">
        <f>AllData!F1280</f>
        <v>26.86</v>
      </c>
      <c r="K857" s="245">
        <f>ROUND(AllData!G1280,2)</f>
        <v>24.71</v>
      </c>
      <c r="L857" s="245">
        <f>ROUND(AllData!H1280,2)</f>
        <v>21.49</v>
      </c>
      <c r="M857" s="245" t="str">
        <f t="shared" si="179"/>
        <v>Brass</v>
      </c>
    </row>
    <row r="858" spans="1:13">
      <c r="A858" s="245" t="s">
        <v>3122</v>
      </c>
      <c r="B858" s="245" t="s">
        <v>2661</v>
      </c>
      <c r="C858" s="245" t="str">
        <f t="shared" si="178"/>
        <v>Gears &amp; Pinions</v>
      </c>
      <c r="D858" s="246" t="str">
        <f>AllData!A1281</f>
        <v>211pL</v>
      </c>
      <c r="E858" s="245" t="str">
        <f>AllData!B1281</f>
        <v>Helical Gear - LH</v>
      </c>
      <c r="G858" s="245" t="str">
        <f>AllData!C1281</f>
        <v>48T</v>
      </c>
      <c r="H858" s="246">
        <f>AllData!D1281</f>
        <v>8</v>
      </c>
      <c r="I858" s="245">
        <f>AllData!E1281</f>
        <v>58</v>
      </c>
      <c r="J858" s="245">
        <f>AllData!F1281</f>
        <v>28.79</v>
      </c>
      <c r="K858" s="245">
        <f>ROUND(AllData!G1281,2)</f>
        <v>26.49</v>
      </c>
      <c r="L858" s="245">
        <f>ROUND(AllData!H1281,2)</f>
        <v>23.03</v>
      </c>
      <c r="M858" s="245" t="str">
        <f t="shared" si="179"/>
        <v>Brass</v>
      </c>
    </row>
    <row r="859" spans="1:13">
      <c r="A859" s="245" t="s">
        <v>3123</v>
      </c>
      <c r="B859" s="245" t="s">
        <v>2661</v>
      </c>
      <c r="C859" s="245" t="str">
        <f t="shared" si="178"/>
        <v>Gears &amp; Pinions</v>
      </c>
      <c r="D859" s="246" t="str">
        <f>AllData!A1282</f>
        <v>211qL</v>
      </c>
      <c r="E859" s="245" t="str">
        <f>AllData!B1282</f>
        <v>Helical Gear - LH</v>
      </c>
      <c r="G859" s="245" t="str">
        <f>AllData!C1282</f>
        <v>60T</v>
      </c>
      <c r="H859" s="246" t="str">
        <f>AllData!D1282</f>
        <v>8/12</v>
      </c>
      <c r="I859" s="245">
        <f>AllData!E1282</f>
        <v>73.7</v>
      </c>
      <c r="J859" s="245">
        <f>AllData!F1282</f>
        <v>36.65</v>
      </c>
      <c r="K859" s="245">
        <f>ROUND(AllData!G1282,2)</f>
        <v>33.72</v>
      </c>
      <c r="L859" s="245">
        <f>ROUND(AllData!H1282,2)</f>
        <v>29.32</v>
      </c>
      <c r="M859" s="245" t="str">
        <f t="shared" si="179"/>
        <v>Brass</v>
      </c>
    </row>
    <row r="860" spans="1:13">
      <c r="A860" s="245" t="s">
        <v>3124</v>
      </c>
      <c r="B860" s="245" t="s">
        <v>2661</v>
      </c>
      <c r="C860" s="245" t="str">
        <f t="shared" ref="C860:C871" si="180">$Q$9</f>
        <v>Flexible Plates</v>
      </c>
      <c r="D860" s="246" t="str">
        <f>AllData!A1286</f>
        <v>193f</v>
      </c>
      <c r="E860" s="245" t="str">
        <f>_xlfn.TEXTJOIN(" - ",TRUE,AllData!B1286,"Transparent Flexible Plate")</f>
        <v>Rectangular - Transparent Flexible Plate</v>
      </c>
      <c r="G860" s="245" t="str">
        <f>AllData!C1286</f>
        <v>Size - 1 1/2" x 3 1/2"</v>
      </c>
      <c r="H860" s="246" t="str">
        <f>AllData!D1286</f>
        <v>3x7</v>
      </c>
      <c r="I860" s="245">
        <f>AllData!E1286</f>
        <v>2.25</v>
      </c>
      <c r="J860" s="245">
        <f>AllData!F1286</f>
        <v>1.1000000000000001</v>
      </c>
      <c r="K860" s="245">
        <f>ROUND(AllData!G1286,2)</f>
        <v>1.01</v>
      </c>
      <c r="L860" s="245">
        <f>ROUND(AllData!H1286,2)</f>
        <v>0.88</v>
      </c>
    </row>
    <row r="861" spans="1:13">
      <c r="A861" s="245" t="s">
        <v>3125</v>
      </c>
      <c r="B861" s="245" t="s">
        <v>2661</v>
      </c>
      <c r="C861" s="245" t="str">
        <f t="shared" si="180"/>
        <v>Flexible Plates</v>
      </c>
      <c r="D861" s="246" t="str">
        <f>AllData!A1287</f>
        <v>193g</v>
      </c>
      <c r="E861" s="245" t="str">
        <f>_xlfn.TEXTJOIN(" - ",TRUE,AllData!B1287,"Transparent Flexible Plate")</f>
        <v>Rectangular - Transparent Flexible Plate</v>
      </c>
      <c r="G861" s="245" t="str">
        <f>AllData!C1287</f>
        <v>Size - 1 1/2" x 4 1/2"</v>
      </c>
      <c r="H861" s="246" t="str">
        <f>AllData!D1287</f>
        <v>3x9</v>
      </c>
      <c r="I861" s="245">
        <f>AllData!E1287</f>
        <v>3.05</v>
      </c>
      <c r="J861" s="245">
        <f>AllData!F1287</f>
        <v>1.1100000000000001</v>
      </c>
      <c r="K861" s="245">
        <f>ROUND(AllData!G1287,2)</f>
        <v>1.02</v>
      </c>
      <c r="L861" s="245">
        <f>ROUND(AllData!H1287,2)</f>
        <v>0.89</v>
      </c>
    </row>
    <row r="862" spans="1:13">
      <c r="A862" s="245" t="s">
        <v>3126</v>
      </c>
      <c r="B862" s="245" t="s">
        <v>2661</v>
      </c>
      <c r="C862" s="245" t="str">
        <f t="shared" si="180"/>
        <v>Flexible Plates</v>
      </c>
      <c r="D862" s="246" t="str">
        <f>AllData!A1288</f>
        <v>197a</v>
      </c>
      <c r="E862" s="245" t="str">
        <f>_xlfn.TEXTJOIN(" - ",TRUE,AllData!B1288,"Transparent Flexible Plate")</f>
        <v>Rectangular - Transparent Flexible Plate</v>
      </c>
      <c r="G862" s="245" t="str">
        <f>AllData!C1288</f>
        <v>Size - 2 1/2" x 7 1/2"</v>
      </c>
      <c r="H862" s="246" t="str">
        <f>AllData!D1288</f>
        <v>5x15</v>
      </c>
      <c r="I862" s="245">
        <f>AllData!E1288</f>
        <v>9</v>
      </c>
      <c r="J862" s="245">
        <f>AllData!F1288</f>
        <v>2.69</v>
      </c>
      <c r="K862" s="245">
        <f>ROUND(AllData!G1288,2)</f>
        <v>2.4700000000000002</v>
      </c>
      <c r="L862" s="245">
        <f>ROUND(AllData!H1288,2)</f>
        <v>2.15</v>
      </c>
    </row>
    <row r="863" spans="1:13">
      <c r="A863" s="245" t="s">
        <v>3127</v>
      </c>
      <c r="B863" s="245" t="s">
        <v>2661</v>
      </c>
      <c r="C863" s="245" t="str">
        <f t="shared" si="180"/>
        <v>Flexible Plates</v>
      </c>
      <c r="D863" s="246" t="str">
        <f>AllData!A1289</f>
        <v>197b</v>
      </c>
      <c r="E863" s="245" t="str">
        <f>_xlfn.TEXTJOIN(" - ",TRUE,AllData!B1289,"Transparent Flexible Plate")</f>
        <v>Rectangular - Transparent Flexible Plate</v>
      </c>
      <c r="G863" s="245" t="str">
        <f>AllData!C1289</f>
        <v>Size - 2 1/2" x 9 1/2"</v>
      </c>
      <c r="H863" s="246" t="str">
        <f>AllData!D1289</f>
        <v>5x19</v>
      </c>
      <c r="I863" s="245">
        <f>AllData!E1289</f>
        <v>13</v>
      </c>
      <c r="J863" s="245">
        <f>AllData!F1289</f>
        <v>3.41</v>
      </c>
      <c r="K863" s="245">
        <f>ROUND(AllData!G1289,2)</f>
        <v>3.14</v>
      </c>
      <c r="L863" s="245">
        <f>ROUND(AllData!H1289,2)</f>
        <v>2.73</v>
      </c>
    </row>
    <row r="864" spans="1:13">
      <c r="A864" s="245" t="s">
        <v>3128</v>
      </c>
      <c r="B864" s="245" t="s">
        <v>2661</v>
      </c>
      <c r="C864" s="245" t="str">
        <f t="shared" si="180"/>
        <v>Flexible Plates</v>
      </c>
      <c r="D864" s="246" t="str">
        <f>AllData!A1290</f>
        <v>197c</v>
      </c>
      <c r="E864" s="245" t="str">
        <f>_xlfn.TEXTJOIN(" - ",TRUE,AllData!B1290,"Transparent Flexible Plate")</f>
        <v>Rectangular - Transparent Flexible Plate</v>
      </c>
      <c r="G864" s="245" t="str">
        <f>AllData!C1290</f>
        <v>Size - 2 1/2" x 12 1/2"</v>
      </c>
      <c r="H864" s="246" t="str">
        <f>AllData!D1290</f>
        <v>5x25</v>
      </c>
      <c r="I864" s="245">
        <f>AllData!E1290</f>
        <v>15</v>
      </c>
      <c r="J864" s="245">
        <f>AllData!F1290</f>
        <v>4.49</v>
      </c>
      <c r="K864" s="245">
        <f>ROUND(AllData!G1290,2)</f>
        <v>4.13</v>
      </c>
      <c r="L864" s="245">
        <f>ROUND(AllData!H1290,2)</f>
        <v>3.59</v>
      </c>
    </row>
    <row r="865" spans="1:13">
      <c r="A865" s="245" t="s">
        <v>3129</v>
      </c>
      <c r="B865" s="245" t="s">
        <v>2661</v>
      </c>
      <c r="C865" s="245" t="str">
        <f t="shared" si="180"/>
        <v>Flexible Plates</v>
      </c>
      <c r="D865" s="246" t="str">
        <f>AllData!A1292</f>
        <v>221a</v>
      </c>
      <c r="E865" s="245" t="str">
        <f>_xlfn.TEXTJOIN(" - ",TRUE,AllData!B1292,"Transparent Flexible Plate")</f>
        <v>Triangular - Transparent Flexible Plate</v>
      </c>
      <c r="G865" s="245" t="str">
        <f>AllData!C1292</f>
        <v>Size - 1 1/2'' x 2 1/2''</v>
      </c>
      <c r="H865" s="246" t="str">
        <f>AllData!D1292</f>
        <v>3x5</v>
      </c>
      <c r="I865" s="245">
        <f>AllData!E1292</f>
        <v>1.3</v>
      </c>
      <c r="J865" s="245">
        <f>AllData!F1292</f>
        <v>1.0900000000000001</v>
      </c>
      <c r="K865" s="245">
        <f>ROUND(AllData!G1292,2)</f>
        <v>1</v>
      </c>
      <c r="L865" s="245">
        <f>ROUND(AllData!H1292,2)</f>
        <v>0.87</v>
      </c>
    </row>
    <row r="866" spans="1:13">
      <c r="A866" s="245" t="s">
        <v>3130</v>
      </c>
      <c r="B866" s="245" t="s">
        <v>2661</v>
      </c>
      <c r="C866" s="245" t="str">
        <f t="shared" si="180"/>
        <v>Flexible Plates</v>
      </c>
      <c r="D866" s="246" t="str">
        <f>AllData!A1293</f>
        <v>222a</v>
      </c>
      <c r="E866" s="245" t="str">
        <f>_xlfn.TEXTJOIN(" - ",TRUE,AllData!B1293,"Transparent Flexible Plate")</f>
        <v>Triangular - Transparent Flexible Plate</v>
      </c>
      <c r="G866" s="245" t="str">
        <f>AllData!C1293</f>
        <v>Size - 2'' x 2 1/2''</v>
      </c>
      <c r="H866" s="246" t="str">
        <f>AllData!D1293</f>
        <v>4x5</v>
      </c>
      <c r="I866" s="245">
        <f>AllData!E1293</f>
        <v>1.5</v>
      </c>
      <c r="J866" s="245">
        <f>AllData!F1293</f>
        <v>1.23</v>
      </c>
      <c r="K866" s="245">
        <f>ROUND(AllData!G1293,2)</f>
        <v>1.1299999999999999</v>
      </c>
      <c r="L866" s="245">
        <f>ROUND(AllData!H1293,2)</f>
        <v>0.98</v>
      </c>
    </row>
    <row r="867" spans="1:13">
      <c r="A867" s="245" t="s">
        <v>3131</v>
      </c>
      <c r="B867" s="245" t="s">
        <v>2661</v>
      </c>
      <c r="C867" s="245" t="str">
        <f t="shared" si="180"/>
        <v>Flexible Plates</v>
      </c>
      <c r="D867" s="246" t="str">
        <f>AllData!A1294</f>
        <v>223a</v>
      </c>
      <c r="E867" s="245" t="str">
        <f>_xlfn.TEXTJOIN(" - ",TRUE,AllData!B1294,"Transparent Flexible Plate")</f>
        <v>Triangular - Transparent Flexible Plate</v>
      </c>
      <c r="G867" s="245" t="str">
        <f>AllData!C1294</f>
        <v>Size - 2 1/2'' x 2 1/2''</v>
      </c>
      <c r="H867" s="246" t="str">
        <f>AllData!D1294</f>
        <v>5x5</v>
      </c>
      <c r="I867" s="245">
        <f>AllData!E1294</f>
        <v>1.85</v>
      </c>
      <c r="J867" s="245">
        <f>AllData!F1294</f>
        <v>1.46</v>
      </c>
      <c r="K867" s="245">
        <f>ROUND(AllData!G1294,2)</f>
        <v>1.34</v>
      </c>
      <c r="L867" s="245">
        <f>ROUND(AllData!H1294,2)</f>
        <v>1.17</v>
      </c>
    </row>
    <row r="868" spans="1:13">
      <c r="A868" s="245" t="s">
        <v>3132</v>
      </c>
      <c r="B868" s="245" t="s">
        <v>2661</v>
      </c>
      <c r="C868" s="245" t="str">
        <f t="shared" si="180"/>
        <v>Flexible Plates</v>
      </c>
      <c r="D868" s="246" t="str">
        <f>AllData!A1295</f>
        <v>224a</v>
      </c>
      <c r="E868" s="245" t="str">
        <f>_xlfn.TEXTJOIN(" - ",TRUE,AllData!B1295,"Transparent Flexible Plate")</f>
        <v>Triangular - Transparent Flexible Plate</v>
      </c>
      <c r="G868" s="245" t="str">
        <f>AllData!C1295</f>
        <v>Size - 1 1/2'' x 3 1/2''</v>
      </c>
      <c r="H868" s="246" t="str">
        <f>AllData!D1295</f>
        <v>3x7</v>
      </c>
      <c r="I868" s="245">
        <f>AllData!E1295</f>
        <v>1.7</v>
      </c>
      <c r="J868" s="245">
        <f>AllData!F1295</f>
        <v>1.46</v>
      </c>
      <c r="K868" s="245">
        <f>ROUND(AllData!G1295,2)</f>
        <v>1.34</v>
      </c>
      <c r="L868" s="245">
        <f>ROUND(AllData!H1295,2)</f>
        <v>1.17</v>
      </c>
    </row>
    <row r="869" spans="1:13">
      <c r="A869" s="245" t="s">
        <v>3133</v>
      </c>
      <c r="B869" s="245" t="s">
        <v>2661</v>
      </c>
      <c r="C869" s="245" t="str">
        <f t="shared" si="180"/>
        <v>Flexible Plates</v>
      </c>
      <c r="D869" s="246" t="str">
        <f>AllData!A1296</f>
        <v>225a</v>
      </c>
      <c r="E869" s="245" t="str">
        <f>_xlfn.TEXTJOIN(" - ",TRUE,AllData!B1296,"Transparent Flexible Plate")</f>
        <v>Triangular - Transparent Flexible Plate</v>
      </c>
      <c r="G869" s="245" t="str">
        <f>AllData!C1296</f>
        <v>Size - 2'' x 3 1/2''</v>
      </c>
      <c r="H869" s="246" t="str">
        <f>AllData!D1296</f>
        <v>4x7</v>
      </c>
      <c r="I869" s="245">
        <f>AllData!E1296</f>
        <v>2</v>
      </c>
      <c r="J869" s="245">
        <f>AllData!F1296</f>
        <v>1.65</v>
      </c>
      <c r="K869" s="245">
        <f>ROUND(AllData!G1296,2)</f>
        <v>1.52</v>
      </c>
      <c r="L869" s="245">
        <f>ROUND(AllData!H1296,2)</f>
        <v>1.32</v>
      </c>
    </row>
    <row r="870" spans="1:13">
      <c r="A870" s="245" t="s">
        <v>3134</v>
      </c>
      <c r="B870" s="245" t="s">
        <v>2661</v>
      </c>
      <c r="C870" s="245" t="str">
        <f t="shared" si="180"/>
        <v>Flexible Plates</v>
      </c>
      <c r="D870" s="246" t="str">
        <f>AllData!A1297</f>
        <v>226a</v>
      </c>
      <c r="E870" s="245" t="str">
        <f>_xlfn.TEXTJOIN(" - ",TRUE,AllData!B1297,"Transparent Flexible Plate")</f>
        <v>Triangular - Transparent Flexible Plate</v>
      </c>
      <c r="G870" s="245" t="str">
        <f>AllData!C1297</f>
        <v>Size - 2 1/2'' x 3 1/2''</v>
      </c>
      <c r="H870" s="246" t="str">
        <f>AllData!D1297</f>
        <v>5x7</v>
      </c>
      <c r="I870" s="245">
        <f>AllData!E1297</f>
        <v>2.5</v>
      </c>
      <c r="J870" s="245">
        <f>AllData!F1297</f>
        <v>1.66</v>
      </c>
      <c r="K870" s="245">
        <f>ROUND(AllData!G1297,2)</f>
        <v>1.53</v>
      </c>
      <c r="L870" s="245">
        <f>ROUND(AllData!H1297,2)</f>
        <v>1.33</v>
      </c>
    </row>
    <row r="871" spans="1:13">
      <c r="A871" s="245" t="s">
        <v>3135</v>
      </c>
      <c r="B871" s="245" t="s">
        <v>2661</v>
      </c>
      <c r="C871" s="245" t="str">
        <f t="shared" si="180"/>
        <v>Flexible Plates</v>
      </c>
      <c r="D871" s="246" t="str">
        <f>AllData!A1299</f>
        <v>201b</v>
      </c>
      <c r="E871" s="245" t="str">
        <f>_xlfn.TEXTJOIN(" - ",TRUE,AllData!B1299,"Transparent Flexible Plate")</f>
        <v>Gusset Plate - Transparent Flexible Plate</v>
      </c>
      <c r="G871" s="245" t="str">
        <f>AllData!C1299</f>
        <v>Size - 2 1/2'' x 2 1/2''</v>
      </c>
      <c r="H871" s="246" t="str">
        <f>AllData!D1299</f>
        <v>5x5</v>
      </c>
      <c r="I871" s="245">
        <f>AllData!E1299</f>
        <v>1.4</v>
      </c>
      <c r="J871" s="245">
        <f>AllData!F1299</f>
        <v>1.82</v>
      </c>
      <c r="K871" s="245">
        <f>ROUND(AllData!G1299,2)</f>
        <v>1.67</v>
      </c>
      <c r="L871" s="245">
        <f>ROUND(AllData!H1299,2)</f>
        <v>1.46</v>
      </c>
    </row>
    <row r="872" spans="1:13">
      <c r="A872" s="245" t="s">
        <v>3136</v>
      </c>
      <c r="B872" s="245" t="s">
        <v>2661</v>
      </c>
      <c r="C872" s="245" t="str">
        <f>$Q$25</f>
        <v>Miscellaneous</v>
      </c>
      <c r="D872" s="246" t="str">
        <f>AllData!A1303</f>
        <v>230a</v>
      </c>
      <c r="E872" s="245" t="str">
        <f>AllData!B1303</f>
        <v>Rod with Keyway</v>
      </c>
      <c r="G872" s="245" t="str">
        <f>AllData!C1303</f>
        <v>Length - 2 1/2''</v>
      </c>
      <c r="H872" s="246"/>
      <c r="I872" s="245">
        <f>AllData!E1303</f>
        <v>5.4</v>
      </c>
      <c r="J872" s="245">
        <f>AllData!F1303</f>
        <v>3.12</v>
      </c>
      <c r="K872" s="245">
        <f>ROUND(AllData!G1303,2)</f>
        <v>2.87</v>
      </c>
      <c r="L872" s="245">
        <f>ROUND(AllData!H1303,2)</f>
        <v>2.5</v>
      </c>
      <c r="M872" s="245" t="str">
        <f t="shared" ref="M872:M874" si="181">$Q$46</f>
        <v>Stainless Steel</v>
      </c>
    </row>
    <row r="873" spans="1:13">
      <c r="A873" s="245" t="s">
        <v>3137</v>
      </c>
      <c r="B873" s="245" t="s">
        <v>2661</v>
      </c>
      <c r="C873" s="245" t="str">
        <f>$Q$25</f>
        <v>Miscellaneous</v>
      </c>
      <c r="D873" s="246" t="str">
        <f>AllData!A1304</f>
        <v>230b</v>
      </c>
      <c r="E873" s="245" t="str">
        <f>AllData!B1304</f>
        <v>Rod with Keyway</v>
      </c>
      <c r="G873" s="245" t="str">
        <f>AllData!C1304</f>
        <v>Length - 1 1/2''</v>
      </c>
      <c r="H873" s="246"/>
      <c r="I873" s="245">
        <f>AllData!E1304</f>
        <v>3.25</v>
      </c>
      <c r="J873" s="245">
        <f>AllData!F1304</f>
        <v>2.09</v>
      </c>
      <c r="K873" s="245">
        <f>ROUND(AllData!G1304,2)</f>
        <v>1.92</v>
      </c>
      <c r="L873" s="245">
        <f>ROUND(AllData!H1304,2)</f>
        <v>1.67</v>
      </c>
      <c r="M873" s="245" t="str">
        <f t="shared" si="181"/>
        <v>Stainless Steel</v>
      </c>
    </row>
    <row r="874" spans="1:13">
      <c r="A874" s="245" t="s">
        <v>3138</v>
      </c>
      <c r="B874" s="245" t="s">
        <v>2661</v>
      </c>
      <c r="C874" s="245" t="str">
        <f>$Q$25</f>
        <v>Miscellaneous</v>
      </c>
      <c r="D874" s="246" t="str">
        <f>AllData!A1305</f>
        <v>230c</v>
      </c>
      <c r="E874" s="245" t="str">
        <f>AllData!B1305</f>
        <v>Rod with Keyway</v>
      </c>
      <c r="G874" s="245" t="str">
        <f>AllData!C1305</f>
        <v>Length - 3''</v>
      </c>
      <c r="H874" s="246"/>
      <c r="I874" s="245">
        <f>AllData!E1305</f>
        <v>6.4</v>
      </c>
      <c r="J874" s="245">
        <f>AllData!F1305</f>
        <v>3.61</v>
      </c>
      <c r="K874" s="245">
        <f>ROUND(AllData!G1305,2)</f>
        <v>3.32</v>
      </c>
      <c r="L874" s="245">
        <f>ROUND(AllData!H1305,2)</f>
        <v>2.89</v>
      </c>
      <c r="M874" s="245" t="str">
        <f t="shared" si="181"/>
        <v>Stainless Steel</v>
      </c>
    </row>
    <row r="875" spans="1:13">
      <c r="A875" s="245" t="s">
        <v>3139</v>
      </c>
      <c r="B875" s="245" t="s">
        <v>2661</v>
      </c>
      <c r="C875" s="245" t="str">
        <f t="shared" ref="C875:C894" si="182">$Q$5</f>
        <v>Strips &amp; Perforated Components</v>
      </c>
      <c r="D875" s="246" t="str">
        <f>AllData!A1309</f>
        <v>235e</v>
      </c>
      <c r="E875" s="245" t="str">
        <f>AllData!B1309</f>
        <v>Narrow Strip</v>
      </c>
      <c r="G875" s="245" t="str">
        <f>AllData!C1309</f>
        <v>Length - 4''</v>
      </c>
      <c r="H875" s="246">
        <f>AllData!D1309</f>
        <v>8</v>
      </c>
      <c r="I875" s="245">
        <f>AllData!E1309</f>
        <v>5.2</v>
      </c>
      <c r="J875" s="245">
        <f>AllData!F1309</f>
        <v>1.43</v>
      </c>
      <c r="K875" s="245">
        <f>ROUND(AllData!G1309,2)</f>
        <v>1.32</v>
      </c>
      <c r="L875" s="245">
        <f>ROUND(AllData!H1309,2)</f>
        <v>1.1399999999999999</v>
      </c>
      <c r="M875" s="245" t="str">
        <f t="shared" ref="M875:M899" si="183">_xlfn.TEXTJOIN(" , ",TRUE,$Q$42,$Q$43,$Q$44,$Q$45)</f>
        <v>Nickel plate , Green , Blue , Zinc plate</v>
      </c>
    </row>
    <row r="876" spans="1:13">
      <c r="A876" s="245" t="s">
        <v>3140</v>
      </c>
      <c r="B876" s="245" t="s">
        <v>2661</v>
      </c>
      <c r="C876" s="245" t="str">
        <f t="shared" si="182"/>
        <v>Strips &amp; Perforated Components</v>
      </c>
      <c r="D876" s="246" t="str">
        <f>AllData!A1310</f>
        <v>235c</v>
      </c>
      <c r="E876" s="245" t="str">
        <f>AllData!B1310</f>
        <v>Narrow Strip</v>
      </c>
      <c r="G876" s="245" t="str">
        <f>AllData!C1310</f>
        <v>Length - 6 1/2"</v>
      </c>
      <c r="H876" s="246">
        <f>AllData!D1310</f>
        <v>13</v>
      </c>
      <c r="I876" s="245">
        <f>AllData!E1310</f>
        <v>8.9</v>
      </c>
      <c r="J876" s="245">
        <f>AllData!F1310</f>
        <v>2.11</v>
      </c>
      <c r="K876" s="245">
        <f>ROUND(AllData!G1310,2)</f>
        <v>1.94</v>
      </c>
      <c r="L876" s="245">
        <f>ROUND(AllData!H1310,2)</f>
        <v>1.69</v>
      </c>
      <c r="M876" s="245" t="str">
        <f t="shared" si="183"/>
        <v>Nickel plate , Green , Blue , Zinc plate</v>
      </c>
    </row>
    <row r="877" spans="1:13">
      <c r="A877" s="245" t="s">
        <v>3141</v>
      </c>
      <c r="B877" s="245" t="s">
        <v>2661</v>
      </c>
      <c r="C877" s="245" t="str">
        <f t="shared" si="182"/>
        <v>Strips &amp; Perforated Components</v>
      </c>
      <c r="D877" s="246" t="str">
        <f>AllData!A1311</f>
        <v>235k</v>
      </c>
      <c r="E877" s="245" t="str">
        <f>AllData!B1311</f>
        <v>Narrow Strip</v>
      </c>
      <c r="G877" s="245" t="str">
        <f>AllData!C1311</f>
        <v>Length - 7 1/2"</v>
      </c>
      <c r="H877" s="246">
        <f>AllData!D1311</f>
        <v>15</v>
      </c>
      <c r="I877" s="245">
        <f>AllData!E1311</f>
        <v>9.8000000000000007</v>
      </c>
      <c r="J877" s="245">
        <f>AllData!F1311</f>
        <v>2.39</v>
      </c>
      <c r="K877" s="245">
        <f>ROUND(AllData!G1311,2)</f>
        <v>2.2000000000000002</v>
      </c>
      <c r="L877" s="245">
        <f>ROUND(AllData!H1311,2)</f>
        <v>1.91</v>
      </c>
      <c r="M877" s="245" t="str">
        <f t="shared" si="183"/>
        <v>Nickel plate , Green , Blue , Zinc plate</v>
      </c>
    </row>
    <row r="878" spans="1:13">
      <c r="A878" s="245" t="s">
        <v>3142</v>
      </c>
      <c r="B878" s="245" t="s">
        <v>2661</v>
      </c>
      <c r="C878" s="245" t="str">
        <f t="shared" si="182"/>
        <v>Strips &amp; Perforated Components</v>
      </c>
      <c r="D878" s="246" t="str">
        <f>AllData!A1312</f>
        <v>235l</v>
      </c>
      <c r="E878" s="245" t="str">
        <f>AllData!B1312</f>
        <v>Narrow Strip</v>
      </c>
      <c r="G878" s="245" t="str">
        <f>AllData!C1312</f>
        <v>Length - 8 1/2"</v>
      </c>
      <c r="H878" s="246">
        <f>AllData!D1312</f>
        <v>17</v>
      </c>
      <c r="I878" s="245">
        <f>AllData!E1312</f>
        <v>10.45</v>
      </c>
      <c r="J878" s="245">
        <f>AllData!F1312</f>
        <v>2.66</v>
      </c>
      <c r="K878" s="245">
        <f>ROUND(AllData!G1312,2)</f>
        <v>2.4500000000000002</v>
      </c>
      <c r="L878" s="245">
        <f>ROUND(AllData!H1312,2)</f>
        <v>2.13</v>
      </c>
      <c r="M878" s="245" t="str">
        <f t="shared" si="183"/>
        <v>Nickel plate , Green , Blue , Zinc plate</v>
      </c>
    </row>
    <row r="879" spans="1:13">
      <c r="A879" s="245" t="s">
        <v>3143</v>
      </c>
      <c r="B879" s="245" t="s">
        <v>2661</v>
      </c>
      <c r="C879" s="245" t="str">
        <f t="shared" si="182"/>
        <v>Strips &amp; Perforated Components</v>
      </c>
      <c r="D879" s="246" t="str">
        <f>AllData!A1313</f>
        <v>235m</v>
      </c>
      <c r="E879" s="245" t="str">
        <f>AllData!B1313</f>
        <v>Narrow Strip</v>
      </c>
      <c r="G879" s="245" t="str">
        <f>AllData!C1313</f>
        <v>Length - 9 1/2"</v>
      </c>
      <c r="H879" s="246">
        <f>AllData!D1313</f>
        <v>19</v>
      </c>
      <c r="I879" s="245">
        <f>AllData!E1313</f>
        <v>11.1</v>
      </c>
      <c r="J879" s="245">
        <f>AllData!F1313</f>
        <v>2.93</v>
      </c>
      <c r="K879" s="245">
        <f>ROUND(AllData!G1313,2)</f>
        <v>2.7</v>
      </c>
      <c r="L879" s="245">
        <f>ROUND(AllData!H1313,2)</f>
        <v>2.34</v>
      </c>
      <c r="M879" s="245" t="str">
        <f t="shared" si="183"/>
        <v>Nickel plate , Green , Blue , Zinc plate</v>
      </c>
    </row>
    <row r="880" spans="1:13">
      <c r="A880" s="245" t="s">
        <v>3144</v>
      </c>
      <c r="B880" s="245" t="s">
        <v>2661</v>
      </c>
      <c r="C880" s="245" t="str">
        <f t="shared" si="182"/>
        <v>Strips &amp; Perforated Components</v>
      </c>
      <c r="D880" s="246" t="str">
        <f>AllData!A1314</f>
        <v>235n</v>
      </c>
      <c r="E880" s="245" t="str">
        <f>AllData!B1314</f>
        <v>Narrow Strip</v>
      </c>
      <c r="G880" s="245" t="str">
        <f>AllData!C1314</f>
        <v>Length - 10 1/2"</v>
      </c>
      <c r="H880" s="246">
        <f>AllData!D1314</f>
        <v>21</v>
      </c>
      <c r="I880" s="245">
        <f>AllData!E1314</f>
        <v>13.7</v>
      </c>
      <c r="J880" s="245">
        <f>AllData!F1314</f>
        <v>3.22</v>
      </c>
      <c r="K880" s="245">
        <f>ROUND(AllData!G1314,2)</f>
        <v>2.96</v>
      </c>
      <c r="L880" s="245">
        <f>ROUND(AllData!H1314,2)</f>
        <v>2.58</v>
      </c>
      <c r="M880" s="245" t="str">
        <f t="shared" si="183"/>
        <v>Nickel plate , Green , Blue , Zinc plate</v>
      </c>
    </row>
    <row r="881" spans="1:13">
      <c r="A881" s="245" t="s">
        <v>3145</v>
      </c>
      <c r="B881" s="245" t="s">
        <v>2661</v>
      </c>
      <c r="C881" s="245" t="str">
        <f t="shared" si="182"/>
        <v>Strips &amp; Perforated Components</v>
      </c>
      <c r="D881" s="246" t="str">
        <f>AllData!A1315</f>
        <v>235q</v>
      </c>
      <c r="E881" s="245" t="str">
        <f>AllData!B1315</f>
        <v>Narrow Strip</v>
      </c>
      <c r="G881" s="245" t="str">
        <f>AllData!C1315</f>
        <v>Length - 12 1/2"</v>
      </c>
      <c r="H881" s="246">
        <f>AllData!D1315</f>
        <v>25</v>
      </c>
      <c r="I881" s="245">
        <f>AllData!E1315</f>
        <v>16.3</v>
      </c>
      <c r="J881" s="245">
        <f>AllData!F1315</f>
        <v>3.77</v>
      </c>
      <c r="K881" s="245">
        <f>ROUND(AllData!G1315,2)</f>
        <v>3.47</v>
      </c>
      <c r="L881" s="245">
        <f>ROUND(AllData!H1315,2)</f>
        <v>3.02</v>
      </c>
      <c r="M881" s="245" t="str">
        <f t="shared" si="183"/>
        <v>Nickel plate , Green , Blue , Zinc plate</v>
      </c>
    </row>
    <row r="882" spans="1:13">
      <c r="A882" s="245" t="s">
        <v>3146</v>
      </c>
      <c r="B882" s="245" t="s">
        <v>2661</v>
      </c>
      <c r="C882" s="245" t="str">
        <f t="shared" si="182"/>
        <v>Strips &amp; Perforated Components</v>
      </c>
      <c r="D882" s="246" t="str">
        <f>AllData!A1316</f>
        <v>235r</v>
      </c>
      <c r="E882" s="245" t="str">
        <f>AllData!B1316</f>
        <v>Narrow Strip</v>
      </c>
      <c r="G882" s="245" t="str">
        <f>AllData!C1316</f>
        <v>Length - 15 1/2"</v>
      </c>
      <c r="H882" s="246">
        <f>AllData!D1316</f>
        <v>31</v>
      </c>
      <c r="I882" s="245">
        <f>AllData!E1316</f>
        <v>20.7</v>
      </c>
      <c r="J882" s="245">
        <f>AllData!F1316</f>
        <v>5.4</v>
      </c>
      <c r="K882" s="245">
        <f>ROUND(AllData!G1316,2)</f>
        <v>4.97</v>
      </c>
      <c r="L882" s="245">
        <f>ROUND(AllData!H1316,2)</f>
        <v>4.32</v>
      </c>
      <c r="M882" s="245" t="str">
        <f t="shared" si="183"/>
        <v>Nickel plate , Green , Blue , Zinc plate</v>
      </c>
    </row>
    <row r="883" spans="1:13">
      <c r="A883" s="245" t="s">
        <v>3147</v>
      </c>
      <c r="B883" s="245" t="s">
        <v>2661</v>
      </c>
      <c r="C883" s="245" t="str">
        <f t="shared" si="182"/>
        <v>Strips &amp; Perforated Components</v>
      </c>
      <c r="D883" s="246" t="str">
        <f>AllData!A1317</f>
        <v>235s</v>
      </c>
      <c r="E883" s="245" t="str">
        <f>AllData!B1317</f>
        <v>Narrow Strip</v>
      </c>
      <c r="G883" s="245" t="str">
        <f>AllData!C1317</f>
        <v>Length - 18 1/2"</v>
      </c>
      <c r="H883" s="246">
        <f>AllData!D1317</f>
        <v>37</v>
      </c>
      <c r="I883" s="245">
        <f>AllData!E1317</f>
        <v>24.7</v>
      </c>
      <c r="J883" s="245">
        <f>AllData!F1317</f>
        <v>7.03</v>
      </c>
      <c r="K883" s="245">
        <f>ROUND(AllData!G1317,2)</f>
        <v>6.47</v>
      </c>
      <c r="L883" s="245">
        <f>ROUND(AllData!H1317,2)</f>
        <v>5.62</v>
      </c>
      <c r="M883" s="245" t="str">
        <f t="shared" si="183"/>
        <v>Nickel plate , Green , Blue , Zinc plate</v>
      </c>
    </row>
    <row r="884" spans="1:13">
      <c r="A884" s="245" t="s">
        <v>3148</v>
      </c>
      <c r="B884" s="245" t="s">
        <v>2661</v>
      </c>
      <c r="C884" s="245" t="str">
        <f t="shared" si="182"/>
        <v>Strips &amp; Perforated Components</v>
      </c>
      <c r="D884" s="246" t="str">
        <f>AllData!A1318</f>
        <v>235t</v>
      </c>
      <c r="E884" s="245" t="str">
        <f>AllData!B1318</f>
        <v>Narrow Strip</v>
      </c>
      <c r="G884" s="245" t="str">
        <f>AllData!C1318</f>
        <v>Length - 24 1/2"</v>
      </c>
      <c r="H884" s="246">
        <f>AllData!D1318</f>
        <v>49</v>
      </c>
      <c r="I884" s="245">
        <f>AllData!E1318</f>
        <v>32.9</v>
      </c>
      <c r="J884" s="245">
        <f>AllData!F1318</f>
        <v>8.69</v>
      </c>
      <c r="K884" s="245">
        <f>ROUND(AllData!G1318,2)</f>
        <v>7.99</v>
      </c>
      <c r="L884" s="245">
        <f>ROUND(AllData!H1318,2)</f>
        <v>6.95</v>
      </c>
      <c r="M884" s="245" t="str">
        <f t="shared" si="183"/>
        <v>Nickel plate , Green , Blue , Zinc plate</v>
      </c>
    </row>
    <row r="885" spans="1:13">
      <c r="A885" s="245" t="s">
        <v>3149</v>
      </c>
      <c r="B885" s="245" t="s">
        <v>2661</v>
      </c>
      <c r="C885" s="245" t="str">
        <f t="shared" si="182"/>
        <v>Strips &amp; Perforated Components</v>
      </c>
      <c r="D885" s="246" t="str">
        <f>AllData!A1322</f>
        <v>848e</v>
      </c>
      <c r="E885" s="245" t="str">
        <f>AllData!B1322</f>
        <v>Double Angle Narrow Strip</v>
      </c>
      <c r="G885" s="245" t="str">
        <f>AllData!C1322</f>
        <v>1x[2+1]x1</v>
      </c>
      <c r="H885" s="246"/>
      <c r="I885" s="245">
        <f>AllData!E1322</f>
        <v>2.4</v>
      </c>
      <c r="J885" s="245">
        <f>AllData!F1322</f>
        <v>1.04</v>
      </c>
      <c r="K885" s="245">
        <f>ROUND(AllData!G1322,2)</f>
        <v>0.96</v>
      </c>
      <c r="L885" s="245">
        <f>ROUND(AllData!H1322,2)</f>
        <v>0.83</v>
      </c>
      <c r="M885" s="245" t="str">
        <f t="shared" si="183"/>
        <v>Nickel plate , Green , Blue , Zinc plate</v>
      </c>
    </row>
    <row r="886" spans="1:13">
      <c r="A886" s="245" t="s">
        <v>3150</v>
      </c>
      <c r="B886" s="245" t="s">
        <v>2661</v>
      </c>
      <c r="C886" s="245" t="str">
        <f t="shared" si="182"/>
        <v>Strips &amp; Perforated Components</v>
      </c>
      <c r="D886" s="246" t="str">
        <f>AllData!A1323</f>
        <v>846b</v>
      </c>
      <c r="E886" s="245" t="str">
        <f>AllData!B1323</f>
        <v>Double Angle Narrow Strip</v>
      </c>
      <c r="G886" s="245" t="str">
        <f>AllData!C1323</f>
        <v>2x[2+1]x2</v>
      </c>
      <c r="H886" s="246"/>
      <c r="I886" s="245">
        <f>AllData!E1323</f>
        <v>3.7</v>
      </c>
      <c r="J886" s="245">
        <f>AllData!F1323</f>
        <v>1.31</v>
      </c>
      <c r="K886" s="245">
        <f>ROUND(AllData!G1323,2)</f>
        <v>1.21</v>
      </c>
      <c r="L886" s="245">
        <f>ROUND(AllData!H1323,2)</f>
        <v>1.05</v>
      </c>
      <c r="M886" s="245" t="str">
        <f t="shared" si="183"/>
        <v>Nickel plate , Green , Blue , Zinc plate</v>
      </c>
    </row>
    <row r="887" spans="1:13">
      <c r="A887" s="245" t="s">
        <v>3151</v>
      </c>
      <c r="B887" s="245" t="s">
        <v>2661</v>
      </c>
      <c r="C887" s="245" t="str">
        <f t="shared" si="182"/>
        <v>Strips &amp; Perforated Components</v>
      </c>
      <c r="D887" s="246" t="str">
        <f>AllData!A1324</f>
        <v>236a</v>
      </c>
      <c r="E887" s="245" t="str">
        <f>AllData!B1324</f>
        <v>Double Angle Narrow Strip</v>
      </c>
      <c r="G887" s="245" t="str">
        <f>AllData!C1324</f>
        <v>2x5x2</v>
      </c>
      <c r="H887" s="246"/>
      <c r="I887" s="245">
        <f>AllData!E1324</f>
        <v>5.8</v>
      </c>
      <c r="J887" s="245">
        <f>AllData!F1324</f>
        <v>1.73</v>
      </c>
      <c r="K887" s="245">
        <f>ROUND(AllData!G1324,2)</f>
        <v>1.59</v>
      </c>
      <c r="L887" s="245">
        <f>ROUND(AllData!H1324,2)</f>
        <v>1.38</v>
      </c>
      <c r="M887" s="245" t="str">
        <f t="shared" si="183"/>
        <v>Nickel plate , Green , Blue , Zinc plate</v>
      </c>
    </row>
    <row r="888" spans="1:13">
      <c r="A888" s="245" t="s">
        <v>3152</v>
      </c>
      <c r="B888" s="245" t="s">
        <v>2661</v>
      </c>
      <c r="C888" s="245" t="str">
        <f t="shared" si="182"/>
        <v>Strips &amp; Perforated Components</v>
      </c>
      <c r="D888" s="246" t="str">
        <f>AllData!A1325</f>
        <v>236b</v>
      </c>
      <c r="E888" s="245" t="str">
        <f>AllData!B1325</f>
        <v>Double Angle Narrow Strip</v>
      </c>
      <c r="G888" s="245" t="str">
        <f>AllData!C1325</f>
        <v>3x5x3</v>
      </c>
      <c r="H888" s="246"/>
      <c r="I888" s="245">
        <f>AllData!E1325</f>
        <v>6.8</v>
      </c>
      <c r="J888" s="245">
        <f>AllData!F1325</f>
        <v>1.98</v>
      </c>
      <c r="K888" s="245">
        <f>ROUND(AllData!G1325,2)</f>
        <v>1.82</v>
      </c>
      <c r="L888" s="245">
        <f>ROUND(AllData!H1325,2)</f>
        <v>1.58</v>
      </c>
      <c r="M888" s="245" t="str">
        <f t="shared" si="183"/>
        <v>Nickel plate , Green , Blue , Zinc plate</v>
      </c>
    </row>
    <row r="889" spans="1:13">
      <c r="A889" s="245" t="s">
        <v>3153</v>
      </c>
      <c r="B889" s="245" t="s">
        <v>2661</v>
      </c>
      <c r="C889" s="245" t="str">
        <f t="shared" si="182"/>
        <v>Strips &amp; Perforated Components</v>
      </c>
      <c r="D889" s="246" t="str">
        <f>AllData!A1326</f>
        <v>236c</v>
      </c>
      <c r="E889" s="245" t="str">
        <f>AllData!B1326</f>
        <v>Double Angle Narrow Strip</v>
      </c>
      <c r="G889" s="245" t="str">
        <f>AllData!C1326</f>
        <v>3x6x3</v>
      </c>
      <c r="H889" s="246"/>
      <c r="I889" s="245">
        <f>AllData!E1326</f>
        <v>7.85</v>
      </c>
      <c r="J889" s="245">
        <f>AllData!F1326</f>
        <v>2.25</v>
      </c>
      <c r="K889" s="245">
        <f>ROUND(AllData!G1326,2)</f>
        <v>2.0699999999999998</v>
      </c>
      <c r="L889" s="245">
        <f>ROUND(AllData!H1326,2)</f>
        <v>1.8</v>
      </c>
      <c r="M889" s="245" t="str">
        <f t="shared" si="183"/>
        <v>Nickel plate , Green , Blue , Zinc plate</v>
      </c>
    </row>
    <row r="890" spans="1:13">
      <c r="A890" s="245" t="s">
        <v>3154</v>
      </c>
      <c r="B890" s="245" t="s">
        <v>2661</v>
      </c>
      <c r="C890" s="245" t="str">
        <f t="shared" si="182"/>
        <v>Strips &amp; Perforated Components</v>
      </c>
      <c r="D890" s="246" t="str">
        <f>AllData!A1327</f>
        <v>236d</v>
      </c>
      <c r="E890" s="245" t="str">
        <f>AllData!B1327</f>
        <v>Double Angle Narrow Strip</v>
      </c>
      <c r="G890" s="245" t="str">
        <f>AllData!C1327</f>
        <v>1x3x1</v>
      </c>
      <c r="H890" s="246"/>
      <c r="I890" s="245">
        <f>AllData!E1327</f>
        <v>3</v>
      </c>
      <c r="J890" s="245">
        <f>AllData!F1327</f>
        <v>1.1200000000000001</v>
      </c>
      <c r="K890" s="245">
        <f>ROUND(AllData!G1327,2)</f>
        <v>1.03</v>
      </c>
      <c r="L890" s="245">
        <f>ROUND(AllData!H1327,2)</f>
        <v>0.9</v>
      </c>
      <c r="M890" s="245" t="str">
        <f t="shared" si="183"/>
        <v>Nickel plate , Green , Blue , Zinc plate</v>
      </c>
    </row>
    <row r="891" spans="1:13">
      <c r="A891" s="245" t="s">
        <v>3155</v>
      </c>
      <c r="B891" s="245" t="s">
        <v>2661</v>
      </c>
      <c r="C891" s="245" t="str">
        <f t="shared" si="182"/>
        <v>Strips &amp; Perforated Components</v>
      </c>
      <c r="D891" s="246" t="str">
        <f>AllData!A1328</f>
        <v>236e</v>
      </c>
      <c r="E891" s="245" t="str">
        <f>AllData!B1328</f>
        <v>Double Angle Narrow Strip</v>
      </c>
      <c r="G891" s="245" t="str">
        <f>AllData!C1328</f>
        <v>1x5x1</v>
      </c>
      <c r="H891" s="246"/>
      <c r="I891" s="245">
        <f>AllData!E1328</f>
        <v>4.5999999999999996</v>
      </c>
      <c r="J891" s="245">
        <f>AllData!F1328</f>
        <v>1.43</v>
      </c>
      <c r="K891" s="245">
        <f>ROUND(AllData!G1328,2)</f>
        <v>1.32</v>
      </c>
      <c r="L891" s="245">
        <f>ROUND(AllData!H1328,2)</f>
        <v>1.1399999999999999</v>
      </c>
      <c r="M891" s="245" t="str">
        <f t="shared" si="183"/>
        <v>Nickel plate , Green , Blue , Zinc plate</v>
      </c>
    </row>
    <row r="892" spans="1:13">
      <c r="A892" s="245" t="s">
        <v>3156</v>
      </c>
      <c r="B892" s="245" t="s">
        <v>2661</v>
      </c>
      <c r="C892" s="245" t="str">
        <f t="shared" si="182"/>
        <v>Strips &amp; Perforated Components</v>
      </c>
      <c r="D892" s="246" t="str">
        <f>AllData!A1329</f>
        <v>236f</v>
      </c>
      <c r="E892" s="245" t="str">
        <f>AllData!B1329</f>
        <v>Double Angle Narrow Strip</v>
      </c>
      <c r="G892" s="245" t="str">
        <f>AllData!C1329</f>
        <v>1x7x1</v>
      </c>
      <c r="H892" s="246"/>
      <c r="I892" s="245">
        <f>AllData!E1329</f>
        <v>5.8</v>
      </c>
      <c r="J892" s="245">
        <f>AllData!F1329</f>
        <v>1.73</v>
      </c>
      <c r="K892" s="245">
        <f>ROUND(AllData!G1329,2)</f>
        <v>1.59</v>
      </c>
      <c r="L892" s="245">
        <f>ROUND(AllData!H1329,2)</f>
        <v>1.38</v>
      </c>
      <c r="M892" s="245" t="str">
        <f t="shared" si="183"/>
        <v>Nickel plate , Green , Blue , Zinc plate</v>
      </c>
    </row>
    <row r="893" spans="1:13">
      <c r="A893" s="245" t="s">
        <v>3157</v>
      </c>
      <c r="B893" s="245" t="s">
        <v>2661</v>
      </c>
      <c r="C893" s="245" t="str">
        <f t="shared" si="182"/>
        <v>Strips &amp; Perforated Components</v>
      </c>
      <c r="D893" s="246" t="str">
        <f>AllData!A1330</f>
        <v>236g</v>
      </c>
      <c r="E893" s="245" t="str">
        <f>AllData!B1330</f>
        <v>Double Angle Narrow Strip</v>
      </c>
      <c r="G893" s="245" t="str">
        <f>AllData!C1330</f>
        <v>1x9x1</v>
      </c>
      <c r="H893" s="246"/>
      <c r="I893" s="245">
        <f>AllData!E1330</f>
        <v>6.8</v>
      </c>
      <c r="J893" s="245">
        <f>AllData!F1330</f>
        <v>1.98</v>
      </c>
      <c r="K893" s="245">
        <f>ROUND(AllData!G1330,2)</f>
        <v>1.82</v>
      </c>
      <c r="L893" s="245">
        <f>ROUND(AllData!H1330,2)</f>
        <v>1.58</v>
      </c>
      <c r="M893" s="245" t="str">
        <f t="shared" si="183"/>
        <v>Nickel plate , Green , Blue , Zinc plate</v>
      </c>
    </row>
    <row r="894" spans="1:13">
      <c r="A894" s="245" t="s">
        <v>3158</v>
      </c>
      <c r="B894" s="245" t="s">
        <v>2661</v>
      </c>
      <c r="C894" s="245" t="str">
        <f t="shared" si="182"/>
        <v>Strips &amp; Perforated Components</v>
      </c>
      <c r="D894" s="246" t="str">
        <f>AllData!A1331</f>
        <v>236h</v>
      </c>
      <c r="E894" s="245" t="str">
        <f>AllData!B1331</f>
        <v>Double Angle Narrow Strip</v>
      </c>
      <c r="G894" s="245" t="str">
        <f>AllData!C1331</f>
        <v>1x11x1</v>
      </c>
      <c r="H894" s="246"/>
      <c r="I894" s="245">
        <f>AllData!E1331</f>
        <v>8.9</v>
      </c>
      <c r="J894" s="245">
        <f>AllData!F1331</f>
        <v>2.2599999999999998</v>
      </c>
      <c r="K894" s="245">
        <f>ROUND(AllData!G1331,2)</f>
        <v>2.08</v>
      </c>
      <c r="L894" s="245">
        <f>ROUND(AllData!H1331,2)</f>
        <v>1.81</v>
      </c>
      <c r="M894" s="245" t="str">
        <f t="shared" si="183"/>
        <v>Nickel plate , Green , Blue , Zinc plate</v>
      </c>
    </row>
    <row r="895" spans="1:13">
      <c r="A895" s="245" t="s">
        <v>3159</v>
      </c>
      <c r="B895" s="245" t="s">
        <v>2661</v>
      </c>
      <c r="C895" s="245" t="str">
        <f t="shared" ref="C895:C903" si="184">$Q$30</f>
        <v>Narrow Brackets</v>
      </c>
      <c r="D895" s="246" t="str">
        <f>AllData!A1335</f>
        <v>237</v>
      </c>
      <c r="E895" s="245" t="str">
        <f>_xlfn.TEXTJOIN(" - ",TRUE,"Narrow",AllData!B1335)</f>
        <v>Narrow - Fishplate</v>
      </c>
      <c r="H895" s="246"/>
      <c r="I895" s="245">
        <f>AllData!E1335</f>
        <v>0.6</v>
      </c>
      <c r="J895" s="245">
        <f>AllData!F1335</f>
        <v>0.48</v>
      </c>
      <c r="K895" s="245">
        <f>ROUND(AllData!G1335,2)</f>
        <v>0.44</v>
      </c>
      <c r="L895" s="245">
        <f>ROUND(AllData!H1335,2)</f>
        <v>0.38</v>
      </c>
      <c r="M895" s="245" t="str">
        <f t="shared" ref="M895:M897" si="185">$Q$46</f>
        <v>Stainless Steel</v>
      </c>
    </row>
    <row r="896" spans="1:13">
      <c r="A896" s="245" t="s">
        <v>3160</v>
      </c>
      <c r="B896" s="245" t="s">
        <v>2661</v>
      </c>
      <c r="C896" s="245" t="str">
        <f t="shared" si="184"/>
        <v>Narrow Brackets</v>
      </c>
      <c r="D896" s="246" t="str">
        <f>AllData!A1336</f>
        <v>238b</v>
      </c>
      <c r="E896" s="245" t="str">
        <f>_xlfn.TEXTJOIN(" - ",TRUE,"Narrow",AllData!B1336)</f>
        <v>Narrow - Double Bracket</v>
      </c>
      <c r="G896" s="245" t="str">
        <f>AllData!C1336</f>
        <v>1x2x1</v>
      </c>
      <c r="H896" s="246"/>
      <c r="I896" s="245">
        <f>AllData!E1336</f>
        <v>3</v>
      </c>
      <c r="J896" s="245">
        <f>AllData!F1336</f>
        <v>1</v>
      </c>
      <c r="K896" s="245">
        <f>ROUND(AllData!G1336,2)</f>
        <v>0.92</v>
      </c>
      <c r="L896" s="245">
        <f>ROUND(AllData!H1336,2)</f>
        <v>0.8</v>
      </c>
      <c r="M896" s="245" t="str">
        <f>_xlfn.TEXTJOIN(" , ",TRUE,$Q$42,$Q$45)</f>
        <v>Nickel plate , Zinc plate</v>
      </c>
    </row>
    <row r="897" spans="1:13">
      <c r="A897" s="245" t="s">
        <v>3161</v>
      </c>
      <c r="B897" s="245" t="s">
        <v>2661</v>
      </c>
      <c r="C897" s="245" t="str">
        <f t="shared" si="184"/>
        <v>Narrow Brackets</v>
      </c>
      <c r="D897" s="246" t="str">
        <f>AllData!A1337</f>
        <v>239</v>
      </c>
      <c r="E897" s="245" t="str">
        <f>_xlfn.TEXTJOIN(" - ",TRUE,"Narrow",AllData!B1337)</f>
        <v>Narrow - Angle Bracket</v>
      </c>
      <c r="G897" s="245" t="str">
        <f>AllData!C1337</f>
        <v>1x1</v>
      </c>
      <c r="H897" s="246"/>
      <c r="I897" s="245">
        <f>AllData!E1337</f>
        <v>0.6</v>
      </c>
      <c r="J897" s="245">
        <f>AllData!F1337</f>
        <v>0.56000000000000005</v>
      </c>
      <c r="K897" s="245">
        <f>ROUND(AllData!G1337,2)</f>
        <v>0.52</v>
      </c>
      <c r="L897" s="245">
        <f>ROUND(AllData!H1337,2)</f>
        <v>0.45</v>
      </c>
      <c r="M897" s="245" t="str">
        <f t="shared" si="185"/>
        <v>Stainless Steel</v>
      </c>
    </row>
    <row r="898" spans="1:13">
      <c r="A898" s="245" t="s">
        <v>3162</v>
      </c>
      <c r="B898" s="245" t="s">
        <v>2661</v>
      </c>
      <c r="C898" s="245" t="str">
        <f t="shared" si="184"/>
        <v>Narrow Brackets</v>
      </c>
      <c r="D898" s="246" t="str">
        <f>AllData!A1338</f>
        <v>239a</v>
      </c>
      <c r="E898" s="245" t="str">
        <f>_xlfn.TEXTJOIN(" - ",TRUE,"Narrow",AllData!B1338)</f>
        <v>Narrow - Angle Bracket</v>
      </c>
      <c r="G898" s="245" t="str">
        <f>AllData!C1338</f>
        <v>2x2</v>
      </c>
      <c r="H898" s="246"/>
      <c r="I898" s="245">
        <f>AllData!E1338</f>
        <v>2.5</v>
      </c>
      <c r="J898" s="245">
        <f>AllData!F1338</f>
        <v>0.99</v>
      </c>
      <c r="K898" s="245">
        <f>ROUND(AllData!G1338,2)</f>
        <v>0.91</v>
      </c>
      <c r="L898" s="245">
        <f>ROUND(AllData!H1338,2)</f>
        <v>0.79</v>
      </c>
      <c r="M898" s="245" t="str">
        <f>_xlfn.TEXTJOIN(" , ",TRUE,$Q$42,$Q$43,$Q$45)</f>
        <v>Nickel plate , Green , Zinc plate</v>
      </c>
    </row>
    <row r="899" spans="1:13">
      <c r="A899" s="245" t="s">
        <v>3163</v>
      </c>
      <c r="B899" s="245" t="s">
        <v>2661</v>
      </c>
      <c r="C899" s="245" t="str">
        <f t="shared" si="184"/>
        <v>Narrow Brackets</v>
      </c>
      <c r="D899" s="246" t="str">
        <f>AllData!A1339</f>
        <v>239c</v>
      </c>
      <c r="E899" s="245" t="str">
        <f>_xlfn.TEXTJOIN(" - ",TRUE,"Narrow",AllData!B1339)</f>
        <v>Narrow - Slotted Angle Bracket</v>
      </c>
      <c r="G899" s="245" t="str">
        <f>AllData!C1339</f>
        <v>1'' x 1 1/2''</v>
      </c>
      <c r="H899" s="246" t="str">
        <f>AllData!D1339</f>
        <v>2H + slot</v>
      </c>
      <c r="I899" s="245">
        <f>AllData!E1339</f>
        <v>2.15</v>
      </c>
      <c r="J899" s="245">
        <f>AllData!F1339</f>
        <v>1.43</v>
      </c>
      <c r="K899" s="245">
        <f>ROUND(AllData!G1339,2)</f>
        <v>1.32</v>
      </c>
      <c r="L899" s="245">
        <f>ROUND(AllData!H1339,2)</f>
        <v>1.1399999999999999</v>
      </c>
      <c r="M899" s="245" t="str">
        <f t="shared" si="183"/>
        <v>Nickel plate , Green , Blue , Zinc plate</v>
      </c>
    </row>
    <row r="900" spans="1:13">
      <c r="A900" s="245" t="s">
        <v>3164</v>
      </c>
      <c r="B900" s="245" t="s">
        <v>2661</v>
      </c>
      <c r="C900" s="245" t="str">
        <f t="shared" si="184"/>
        <v>Narrow Brackets</v>
      </c>
      <c r="D900" s="246" t="str">
        <f>AllData!A1340</f>
        <v>240</v>
      </c>
      <c r="E900" s="245" t="str">
        <f>_xlfn.TEXTJOIN(" - ",TRUE,"Narrow",AllData!B1340)</f>
        <v>Narrow - Obtuse Angle Bracket</v>
      </c>
      <c r="G900" s="245" t="str">
        <f>AllData!C1340</f>
        <v>1x1</v>
      </c>
      <c r="H900" s="246"/>
      <c r="I900" s="245">
        <f>AllData!E1340</f>
        <v>0.6</v>
      </c>
      <c r="J900" s="245">
        <f>AllData!F1340</f>
        <v>0.56000000000000005</v>
      </c>
      <c r="K900" s="245">
        <f>ROUND(AllData!G1340,2)</f>
        <v>0.52</v>
      </c>
      <c r="L900" s="245">
        <f>ROUND(AllData!H1340,2)</f>
        <v>0.45</v>
      </c>
      <c r="M900" s="245" t="str">
        <f t="shared" ref="M900" si="186">$Q$46</f>
        <v>Stainless Steel</v>
      </c>
    </row>
    <row r="901" spans="1:13">
      <c r="A901" s="245" t="s">
        <v>3165</v>
      </c>
      <c r="B901" s="245" t="s">
        <v>2661</v>
      </c>
      <c r="C901" s="245" t="str">
        <f t="shared" si="184"/>
        <v>Narrow Brackets</v>
      </c>
      <c r="D901" s="246" t="str">
        <f>AllData!A1341</f>
        <v>241</v>
      </c>
      <c r="E901" s="245" t="str">
        <f>_xlfn.TEXTJOIN(" - ",TRUE,"Narrow",AllData!B1341)</f>
        <v>Narrow - Double Bent Strip</v>
      </c>
      <c r="H901" s="246"/>
      <c r="I901" s="245">
        <f>AllData!E1341</f>
        <v>2.9</v>
      </c>
      <c r="J901" s="245">
        <f>AllData!F1341</f>
        <v>1.26</v>
      </c>
      <c r="K901" s="245">
        <f>ROUND(AllData!G1341,2)</f>
        <v>1.1599999999999999</v>
      </c>
      <c r="L901" s="245">
        <f>ROUND(AllData!H1341,2)</f>
        <v>1.01</v>
      </c>
      <c r="M901" s="245" t="str">
        <f>_xlfn.TEXTJOIN(" , ",TRUE,$Q$42,$Q$43,$Q$45)</f>
        <v>Nickel plate , Green , Zinc plate</v>
      </c>
    </row>
    <row r="902" spans="1:13">
      <c r="A902" s="245" t="s">
        <v>3166</v>
      </c>
      <c r="B902" s="245" t="s">
        <v>2661</v>
      </c>
      <c r="C902" s="245" t="str">
        <f t="shared" si="184"/>
        <v>Narrow Brackets</v>
      </c>
      <c r="D902" s="246" t="str">
        <f>AllData!A1342</f>
        <v>233b</v>
      </c>
      <c r="E902" s="245" t="str">
        <f>_xlfn.TEXTJOIN(" - ",TRUE,"Narrow",AllData!B1342)</f>
        <v>Narrow - Corner Bracket</v>
      </c>
      <c r="G902" s="245" t="str">
        <f>AllData!C1342</f>
        <v>1 1/2'' x 1/2''</v>
      </c>
      <c r="H902" s="246" t="str">
        <f>AllData!D1342</f>
        <v>3x5 - 1/4" spacing</v>
      </c>
      <c r="I902" s="245">
        <f>AllData!E1342</f>
        <v>4.7</v>
      </c>
      <c r="J902" s="245">
        <f>AllData!F1342</f>
        <v>2.15</v>
      </c>
      <c r="K902" s="245">
        <f>ROUND(AllData!G1342,2)</f>
        <v>1.98</v>
      </c>
      <c r="L902" s="245">
        <f>ROUND(AllData!H1342,2)</f>
        <v>1.72</v>
      </c>
      <c r="M902" s="245" t="str">
        <f>_xlfn.TEXTJOIN(" , ",TRUE,$Q$43,$Q$44,$Q$45)</f>
        <v>Green , Blue , Zinc plate</v>
      </c>
    </row>
    <row r="903" spans="1:13">
      <c r="A903" s="245" t="s">
        <v>3167</v>
      </c>
      <c r="B903" s="245" t="s">
        <v>2661</v>
      </c>
      <c r="C903" s="245" t="str">
        <f t="shared" si="184"/>
        <v>Narrow Brackets</v>
      </c>
      <c r="D903" s="246" t="str">
        <f>AllData!A1343</f>
        <v>233c</v>
      </c>
      <c r="E903" s="245" t="str">
        <f>_xlfn.TEXTJOIN(" - ",TRUE,"Narrow",AllData!B1343)</f>
        <v>Narrow - Obtuse Corner Bracket</v>
      </c>
      <c r="G903" s="245" t="str">
        <f>AllData!C1343</f>
        <v>1 1/2'' x1/2''</v>
      </c>
      <c r="H903" s="246" t="str">
        <f>AllData!D1343</f>
        <v>3x5 - 1/4" spacing</v>
      </c>
      <c r="I903" s="245">
        <f>AllData!E1343</f>
        <v>4.7</v>
      </c>
      <c r="J903" s="245">
        <f>AllData!F1343</f>
        <v>2.27</v>
      </c>
      <c r="K903" s="245">
        <f>ROUND(AllData!G1343,2)</f>
        <v>2.09</v>
      </c>
      <c r="L903" s="245">
        <f>ROUND(AllData!H1343,2)</f>
        <v>1.82</v>
      </c>
      <c r="M903" s="245" t="str">
        <f>_xlfn.TEXTJOIN(" , ",TRUE,$Q$43,$Q$44,$Q$45)</f>
        <v>Green , Blue , Zinc plate</v>
      </c>
    </row>
    <row r="904" spans="1:13">
      <c r="A904" s="245" t="s">
        <v>3168</v>
      </c>
      <c r="B904" s="245" t="s">
        <v>2661</v>
      </c>
      <c r="C904" s="245" t="str">
        <f>$Q$25</f>
        <v>Miscellaneous</v>
      </c>
      <c r="D904" s="246" t="str">
        <f>AllData!A1345</f>
        <v>212b</v>
      </c>
      <c r="E904" s="245" t="str">
        <f>AllData!B1345</f>
        <v>Narrow Rod &amp; Strip Connector</v>
      </c>
      <c r="G904" s="245" t="str">
        <f>AllData!C1345</f>
        <v>Right-angle</v>
      </c>
      <c r="H904" s="246"/>
      <c r="I904" s="245">
        <f>AllData!E1345</f>
        <v>1.2</v>
      </c>
      <c r="J904" s="245">
        <f>AllData!F1345</f>
        <v>0.96</v>
      </c>
      <c r="K904" s="245">
        <f>ROUND(AllData!G1345,2)</f>
        <v>0.88</v>
      </c>
      <c r="L904" s="245">
        <f>ROUND(AllData!H1345,2)</f>
        <v>0.77</v>
      </c>
      <c r="M904" s="245" t="str">
        <f t="shared" ref="M904" si="187">$Q$46</f>
        <v>Stainless Steel</v>
      </c>
    </row>
    <row r="905" spans="1:13">
      <c r="A905" s="245" t="s">
        <v>3169</v>
      </c>
      <c r="B905" s="245" t="s">
        <v>2661</v>
      </c>
      <c r="C905" s="245" t="str">
        <f t="shared" ref="C905:C936" si="188">$Q$6</f>
        <v>Angle Girders</v>
      </c>
      <c r="D905" s="246" t="str">
        <f>AllData!A1349</f>
        <v>242</v>
      </c>
      <c r="E905" s="245" t="str">
        <f>AllData!B1349</f>
        <v>Obtuse Angle Girder</v>
      </c>
      <c r="G905" s="245" t="str">
        <f>AllData!C1349</f>
        <v>Length - 1"</v>
      </c>
      <c r="H905" s="246" t="str">
        <f>AllData!D1349</f>
        <v>2H</v>
      </c>
      <c r="I905" s="245">
        <f>AllData!E1349</f>
        <v>3.7</v>
      </c>
      <c r="J905" s="245">
        <f>AllData!F1349</f>
        <v>0.93</v>
      </c>
      <c r="K905" s="245">
        <f>ROUND(AllData!G1349,2)</f>
        <v>0.86</v>
      </c>
      <c r="L905" s="245">
        <f>ROUND(AllData!H1349,2)</f>
        <v>0.74</v>
      </c>
      <c r="M905" s="245" t="str">
        <f t="shared" ref="M905:M921" si="189">_xlfn.TEXTJOIN(" , ",TRUE,$Q$42,$Q$43,$Q$44,$Q$45)</f>
        <v>Nickel plate , Green , Blue , Zinc plate</v>
      </c>
    </row>
    <row r="906" spans="1:13">
      <c r="A906" s="245" t="s">
        <v>3170</v>
      </c>
      <c r="B906" s="245" t="s">
        <v>2661</v>
      </c>
      <c r="C906" s="245" t="str">
        <f t="shared" si="188"/>
        <v>Angle Girders</v>
      </c>
      <c r="D906" s="246" t="str">
        <f>AllData!A1350</f>
        <v>242a</v>
      </c>
      <c r="E906" s="245" t="str">
        <f>AllData!B1350</f>
        <v>Obtuse Angle Girder</v>
      </c>
      <c r="G906" s="245" t="str">
        <f>AllData!C1350</f>
        <v>Length - 1 1/2"</v>
      </c>
      <c r="H906" s="246" t="str">
        <f>AllData!D1350</f>
        <v>3H</v>
      </c>
      <c r="I906" s="245">
        <f>AllData!E1350</f>
        <v>5.6</v>
      </c>
      <c r="J906" s="245">
        <f>AllData!F1350</f>
        <v>1.1000000000000001</v>
      </c>
      <c r="K906" s="245">
        <f>ROUND(AllData!G1350,2)</f>
        <v>1.01</v>
      </c>
      <c r="L906" s="245">
        <f>ROUND(AllData!H1350,2)</f>
        <v>0.88</v>
      </c>
      <c r="M906" s="245" t="str">
        <f t="shared" si="189"/>
        <v>Nickel plate , Green , Blue , Zinc plate</v>
      </c>
    </row>
    <row r="907" spans="1:13">
      <c r="A907" s="245" t="s">
        <v>3171</v>
      </c>
      <c r="B907" s="245" t="s">
        <v>2661</v>
      </c>
      <c r="C907" s="245" t="str">
        <f t="shared" si="188"/>
        <v>Angle Girders</v>
      </c>
      <c r="D907" s="246" t="str">
        <f>AllData!A1351</f>
        <v>242b</v>
      </c>
      <c r="E907" s="245" t="str">
        <f>AllData!B1351</f>
        <v>Obtuse Angle Girder</v>
      </c>
      <c r="G907" s="245" t="str">
        <f>AllData!C1351</f>
        <v>Length - 2"</v>
      </c>
      <c r="H907" s="246" t="str">
        <f>AllData!D1351</f>
        <v>4H</v>
      </c>
      <c r="I907" s="245">
        <f>AllData!E1351</f>
        <v>7.15</v>
      </c>
      <c r="J907" s="245">
        <f>AllData!F1351</f>
        <v>1.26</v>
      </c>
      <c r="K907" s="245">
        <f>ROUND(AllData!G1351,2)</f>
        <v>1.1599999999999999</v>
      </c>
      <c r="L907" s="245">
        <f>ROUND(AllData!H1351,2)</f>
        <v>1.01</v>
      </c>
      <c r="M907" s="245" t="str">
        <f t="shared" si="189"/>
        <v>Nickel plate , Green , Blue , Zinc plate</v>
      </c>
    </row>
    <row r="908" spans="1:13">
      <c r="A908" s="245" t="s">
        <v>3172</v>
      </c>
      <c r="B908" s="245" t="s">
        <v>2661</v>
      </c>
      <c r="C908" s="245" t="str">
        <f t="shared" si="188"/>
        <v>Angle Girders</v>
      </c>
      <c r="D908" s="246" t="str">
        <f>AllData!A1352</f>
        <v>242c</v>
      </c>
      <c r="E908" s="245" t="str">
        <f>AllData!B1352</f>
        <v>Obtuse Angle Girder</v>
      </c>
      <c r="G908" s="245" t="str">
        <f>AllData!C1352</f>
        <v>Length - 2 1/2"</v>
      </c>
      <c r="H908" s="246" t="str">
        <f>AllData!D1352</f>
        <v>5H</v>
      </c>
      <c r="I908" s="245">
        <f>AllData!E1352</f>
        <v>9.6999999999999993</v>
      </c>
      <c r="J908" s="245">
        <f>AllData!F1352</f>
        <v>1.58</v>
      </c>
      <c r="K908" s="245">
        <f>ROUND(AllData!G1352,2)</f>
        <v>1.45</v>
      </c>
      <c r="L908" s="245">
        <f>ROUND(AllData!H1352,2)</f>
        <v>1.26</v>
      </c>
      <c r="M908" s="245" t="str">
        <f t="shared" si="189"/>
        <v>Nickel plate , Green , Blue , Zinc plate</v>
      </c>
    </row>
    <row r="909" spans="1:13">
      <c r="A909" s="245" t="s">
        <v>3173</v>
      </c>
      <c r="B909" s="245" t="s">
        <v>2661</v>
      </c>
      <c r="C909" s="245" t="str">
        <f t="shared" si="188"/>
        <v>Angle Girders</v>
      </c>
      <c r="D909" s="246" t="str">
        <f>AllData!A1353</f>
        <v>242d</v>
      </c>
      <c r="E909" s="245" t="str">
        <f>AllData!B1353</f>
        <v>Obtuse Angle Girder</v>
      </c>
      <c r="G909" s="245" t="str">
        <f>AllData!C1353</f>
        <v>Length - 3"</v>
      </c>
      <c r="H909" s="246" t="str">
        <f>AllData!D1353</f>
        <v>6H</v>
      </c>
      <c r="I909" s="245">
        <f>AllData!E1353</f>
        <v>11.05</v>
      </c>
      <c r="J909" s="245">
        <f>AllData!F1353</f>
        <v>1.89</v>
      </c>
      <c r="K909" s="245">
        <f>ROUND(AllData!G1353,2)</f>
        <v>1.74</v>
      </c>
      <c r="L909" s="245">
        <f>ROUND(AllData!H1353,2)</f>
        <v>1.51</v>
      </c>
      <c r="M909" s="245" t="str">
        <f t="shared" si="189"/>
        <v>Nickel plate , Green , Blue , Zinc plate</v>
      </c>
    </row>
    <row r="910" spans="1:13">
      <c r="A910" s="245" t="s">
        <v>3174</v>
      </c>
      <c r="B910" s="245" t="s">
        <v>2661</v>
      </c>
      <c r="C910" s="245" t="str">
        <f t="shared" si="188"/>
        <v>Angle Girders</v>
      </c>
      <c r="D910" s="246" t="str">
        <f>AllData!A1354</f>
        <v>242e</v>
      </c>
      <c r="E910" s="245" t="str">
        <f>AllData!B1354</f>
        <v>Obtuse Angle Girder</v>
      </c>
      <c r="G910" s="245" t="str">
        <f>AllData!C1354</f>
        <v>Length - 3 1/2"</v>
      </c>
      <c r="H910" s="246" t="str">
        <f>AllData!D1354</f>
        <v>7H</v>
      </c>
      <c r="I910" s="245">
        <f>AllData!E1354</f>
        <v>13.65</v>
      </c>
      <c r="J910" s="245">
        <f>AllData!F1354</f>
        <v>2.21</v>
      </c>
      <c r="K910" s="245">
        <f>ROUND(AllData!G1354,2)</f>
        <v>2.0299999999999998</v>
      </c>
      <c r="L910" s="245">
        <f>ROUND(AllData!H1354,2)</f>
        <v>1.77</v>
      </c>
      <c r="M910" s="245" t="str">
        <f t="shared" si="189"/>
        <v>Nickel plate , Green , Blue , Zinc plate</v>
      </c>
    </row>
    <row r="911" spans="1:13">
      <c r="A911" s="245" t="s">
        <v>3175</v>
      </c>
      <c r="B911" s="245" t="s">
        <v>2661</v>
      </c>
      <c r="C911" s="245" t="str">
        <f t="shared" si="188"/>
        <v>Angle Girders</v>
      </c>
      <c r="D911" s="246" t="str">
        <f>AllData!A1355</f>
        <v>242f</v>
      </c>
      <c r="E911" s="245" t="str">
        <f>AllData!B1355</f>
        <v>Obtuse Angle Girder</v>
      </c>
      <c r="G911" s="245" t="str">
        <f>AllData!C1355</f>
        <v>Length - 4''</v>
      </c>
      <c r="H911" s="246" t="str">
        <f>AllData!D1355</f>
        <v>8H</v>
      </c>
      <c r="I911" s="245">
        <f>AllData!E1355</f>
        <v>14.8</v>
      </c>
      <c r="J911" s="245">
        <f>AllData!F1355</f>
        <v>2.37</v>
      </c>
      <c r="K911" s="245">
        <f>ROUND(AllData!G1355,2)</f>
        <v>2.1800000000000002</v>
      </c>
      <c r="L911" s="245">
        <f>ROUND(AllData!H1355,2)</f>
        <v>1.9</v>
      </c>
      <c r="M911" s="245" t="str">
        <f t="shared" si="189"/>
        <v>Nickel plate , Green , Blue , Zinc plate</v>
      </c>
    </row>
    <row r="912" spans="1:13">
      <c r="A912" s="245" t="s">
        <v>3176</v>
      </c>
      <c r="B912" s="245" t="s">
        <v>2661</v>
      </c>
      <c r="C912" s="245" t="str">
        <f t="shared" si="188"/>
        <v>Angle Girders</v>
      </c>
      <c r="D912" s="246" t="str">
        <f>AllData!A1356</f>
        <v>242g</v>
      </c>
      <c r="E912" s="245" t="str">
        <f>AllData!B1356</f>
        <v>Obtuse Angle Girder</v>
      </c>
      <c r="G912" s="245" t="str">
        <f>AllData!C1356</f>
        <v>Length - 4 1/2"</v>
      </c>
      <c r="H912" s="246" t="str">
        <f>AllData!D1356</f>
        <v>9H</v>
      </c>
      <c r="I912" s="245">
        <f>AllData!E1356</f>
        <v>16.8</v>
      </c>
      <c r="J912" s="245">
        <f>AllData!F1356</f>
        <v>2.54</v>
      </c>
      <c r="K912" s="245">
        <f>ROUND(AllData!G1356,2)</f>
        <v>2.34</v>
      </c>
      <c r="L912" s="245">
        <f>ROUND(AllData!H1356,2)</f>
        <v>2.0299999999999998</v>
      </c>
      <c r="M912" s="245" t="str">
        <f t="shared" si="189"/>
        <v>Nickel plate , Green , Blue , Zinc plate</v>
      </c>
    </row>
    <row r="913" spans="1:13">
      <c r="A913" s="245" t="s">
        <v>3177</v>
      </c>
      <c r="B913" s="245" t="s">
        <v>2661</v>
      </c>
      <c r="C913" s="245" t="str">
        <f t="shared" si="188"/>
        <v>Angle Girders</v>
      </c>
      <c r="D913" s="246" t="str">
        <f>AllData!A1357</f>
        <v>242h</v>
      </c>
      <c r="E913" s="245" t="str">
        <f>AllData!B1357</f>
        <v>Obtuse Angle Girder</v>
      </c>
      <c r="G913" s="245" t="str">
        <f>AllData!C1357</f>
        <v>Length - 5 1/2"</v>
      </c>
      <c r="H913" s="246" t="str">
        <f>AllData!D1357</f>
        <v>11H</v>
      </c>
      <c r="I913" s="245">
        <f>AllData!E1357</f>
        <v>22.4</v>
      </c>
      <c r="J913" s="245">
        <f>AllData!F1357</f>
        <v>2.74</v>
      </c>
      <c r="K913" s="245">
        <f>ROUND(AllData!G1357,2)</f>
        <v>2.52</v>
      </c>
      <c r="L913" s="245">
        <f>ROUND(AllData!H1357,2)</f>
        <v>2.19</v>
      </c>
      <c r="M913" s="245" t="str">
        <f t="shared" si="189"/>
        <v>Nickel plate , Green , Blue , Zinc plate</v>
      </c>
    </row>
    <row r="914" spans="1:13">
      <c r="A914" s="245" t="s">
        <v>3178</v>
      </c>
      <c r="B914" s="245" t="s">
        <v>2661</v>
      </c>
      <c r="C914" s="245" t="str">
        <f t="shared" si="188"/>
        <v>Angle Girders</v>
      </c>
      <c r="D914" s="246" t="str">
        <f>AllData!A1358</f>
        <v>242k</v>
      </c>
      <c r="E914" s="245" t="str">
        <f>AllData!B1358</f>
        <v>Obtuse Angle Girder</v>
      </c>
      <c r="G914" s="245" t="str">
        <f>AllData!C1358</f>
        <v>Length - 6 1/2"</v>
      </c>
      <c r="H914" s="246" t="str">
        <f>AllData!D1358</f>
        <v>13H</v>
      </c>
      <c r="I914" s="245">
        <f>AllData!E1358</f>
        <v>24.4</v>
      </c>
      <c r="J914" s="245">
        <f>AllData!F1358</f>
        <v>2.85</v>
      </c>
      <c r="K914" s="245">
        <f>ROUND(AllData!G1358,2)</f>
        <v>2.62</v>
      </c>
      <c r="L914" s="245">
        <f>ROUND(AllData!H1358,2)</f>
        <v>2.2799999999999998</v>
      </c>
      <c r="M914" s="245" t="str">
        <f t="shared" si="189"/>
        <v>Nickel plate , Green , Blue , Zinc plate</v>
      </c>
    </row>
    <row r="915" spans="1:13">
      <c r="A915" s="245" t="s">
        <v>3179</v>
      </c>
      <c r="B915" s="245" t="s">
        <v>2661</v>
      </c>
      <c r="C915" s="245" t="str">
        <f t="shared" si="188"/>
        <v>Angle Girders</v>
      </c>
      <c r="D915" s="246" t="str">
        <f>AllData!A1359</f>
        <v>242l</v>
      </c>
      <c r="E915" s="245" t="str">
        <f>AllData!B1359</f>
        <v>Obtuse Angle Girder</v>
      </c>
      <c r="G915" s="245" t="str">
        <f>AllData!C1359</f>
        <v>Length - 7 1/2"</v>
      </c>
      <c r="H915" s="246" t="str">
        <f>AllData!D1359</f>
        <v>15H</v>
      </c>
      <c r="I915" s="245">
        <f>AllData!E1359</f>
        <v>30.85</v>
      </c>
      <c r="J915" s="245">
        <f>AllData!F1359</f>
        <v>3.03</v>
      </c>
      <c r="K915" s="245">
        <f>ROUND(AllData!G1359,2)</f>
        <v>2.79</v>
      </c>
      <c r="L915" s="245">
        <f>ROUND(AllData!H1359,2)</f>
        <v>2.42</v>
      </c>
      <c r="M915" s="245" t="str">
        <f t="shared" si="189"/>
        <v>Nickel plate , Green , Blue , Zinc plate</v>
      </c>
    </row>
    <row r="916" spans="1:13">
      <c r="A916" s="245" t="s">
        <v>3180</v>
      </c>
      <c r="B916" s="245" t="s">
        <v>2661</v>
      </c>
      <c r="C916" s="245" t="str">
        <f t="shared" si="188"/>
        <v>Angle Girders</v>
      </c>
      <c r="D916" s="246" t="str">
        <f>AllData!A1360</f>
        <v>242n</v>
      </c>
      <c r="E916" s="245" t="str">
        <f>AllData!B1360</f>
        <v>Obtuse Angle Girder</v>
      </c>
      <c r="G916" s="245" t="str">
        <f>AllData!C1360</f>
        <v>Length - 9 1/2"</v>
      </c>
      <c r="H916" s="246" t="str">
        <f>AllData!D1360</f>
        <v>19H</v>
      </c>
      <c r="I916" s="245">
        <f>AllData!E1360</f>
        <v>39.299999999999997</v>
      </c>
      <c r="J916" s="245">
        <f>AllData!F1360</f>
        <v>3.35</v>
      </c>
      <c r="K916" s="245">
        <f>ROUND(AllData!G1360,2)</f>
        <v>3.08</v>
      </c>
      <c r="L916" s="245">
        <f>ROUND(AllData!H1360,2)</f>
        <v>2.68</v>
      </c>
      <c r="M916" s="245" t="str">
        <f t="shared" si="189"/>
        <v>Nickel plate , Green , Blue , Zinc plate</v>
      </c>
    </row>
    <row r="917" spans="1:13">
      <c r="A917" s="245" t="s">
        <v>3181</v>
      </c>
      <c r="B917" s="245" t="s">
        <v>2661</v>
      </c>
      <c r="C917" s="245" t="str">
        <f t="shared" si="188"/>
        <v>Angle Girders</v>
      </c>
      <c r="D917" s="246" t="str">
        <f>AllData!A1361</f>
        <v>242q</v>
      </c>
      <c r="E917" s="245" t="str">
        <f>AllData!B1361</f>
        <v>Obtuse Angle Girder</v>
      </c>
      <c r="G917" s="245" t="str">
        <f>AllData!C1361</f>
        <v>Length - 12 1/2"</v>
      </c>
      <c r="H917" s="246" t="str">
        <f>AllData!D1361</f>
        <v>25H</v>
      </c>
      <c r="I917" s="245">
        <f>AllData!E1361</f>
        <v>51</v>
      </c>
      <c r="J917" s="245">
        <f>AllData!F1361</f>
        <v>3.75</v>
      </c>
      <c r="K917" s="245">
        <f>ROUND(AllData!G1361,2)</f>
        <v>3.45</v>
      </c>
      <c r="L917" s="245">
        <f>ROUND(AllData!H1361,2)</f>
        <v>3</v>
      </c>
      <c r="M917" s="245" t="str">
        <f t="shared" si="189"/>
        <v>Nickel plate , Green , Blue , Zinc plate</v>
      </c>
    </row>
    <row r="918" spans="1:13">
      <c r="A918" s="245" t="s">
        <v>3182</v>
      </c>
      <c r="B918" s="245" t="s">
        <v>2661</v>
      </c>
      <c r="C918" s="245" t="str">
        <f t="shared" si="188"/>
        <v>Angle Girders</v>
      </c>
      <c r="D918" s="246" t="str">
        <f>AllData!A1362</f>
        <v>242r</v>
      </c>
      <c r="E918" s="245" t="str">
        <f>AllData!B1362</f>
        <v>Obtuse Angle Girder</v>
      </c>
      <c r="G918" s="245" t="str">
        <f>AllData!C1362</f>
        <v>Length - 15 1/2"</v>
      </c>
      <c r="H918" s="246" t="str">
        <f>AllData!D1362</f>
        <v>31H</v>
      </c>
      <c r="I918" s="245">
        <f>AllData!E1362</f>
        <v>63.7</v>
      </c>
      <c r="J918" s="245">
        <f>AllData!F1362</f>
        <v>7.68</v>
      </c>
      <c r="K918" s="245">
        <f>ROUND(AllData!G1362,2)</f>
        <v>7.07</v>
      </c>
      <c r="L918" s="245">
        <f>ROUND(AllData!H1362,2)</f>
        <v>6.14</v>
      </c>
      <c r="M918" s="245" t="str">
        <f t="shared" si="189"/>
        <v>Nickel plate , Green , Blue , Zinc plate</v>
      </c>
    </row>
    <row r="919" spans="1:13">
      <c r="A919" s="245" t="s">
        <v>3183</v>
      </c>
      <c r="B919" s="245" t="s">
        <v>2661</v>
      </c>
      <c r="C919" s="245" t="str">
        <f t="shared" si="188"/>
        <v>Angle Girders</v>
      </c>
      <c r="D919" s="246" t="str">
        <f>AllData!A1363</f>
        <v>242s</v>
      </c>
      <c r="E919" s="245" t="str">
        <f>AllData!B1363</f>
        <v>Obtuse Angle Girder</v>
      </c>
      <c r="G919" s="245" t="str">
        <f>AllData!C1363</f>
        <v>Length - 18 1/2"</v>
      </c>
      <c r="H919" s="246" t="str">
        <f>AllData!D1363</f>
        <v>37H</v>
      </c>
      <c r="I919" s="245">
        <f>AllData!E1363</f>
        <v>76.3</v>
      </c>
      <c r="J919" s="245">
        <f>AllData!F1363</f>
        <v>9.67</v>
      </c>
      <c r="K919" s="245">
        <f>ROUND(AllData!G1363,2)</f>
        <v>8.9</v>
      </c>
      <c r="L919" s="245">
        <f>ROUND(AllData!H1363,2)</f>
        <v>7.74</v>
      </c>
      <c r="M919" s="245" t="str">
        <f t="shared" si="189"/>
        <v>Nickel plate , Green , Blue , Zinc plate</v>
      </c>
    </row>
    <row r="920" spans="1:13">
      <c r="A920" s="245" t="s">
        <v>3184</v>
      </c>
      <c r="B920" s="245" t="s">
        <v>2661</v>
      </c>
      <c r="C920" s="245" t="str">
        <f t="shared" si="188"/>
        <v>Angle Girders</v>
      </c>
      <c r="D920" s="246" t="str">
        <f>AllData!A1364</f>
        <v>242t</v>
      </c>
      <c r="E920" s="245" t="str">
        <f>AllData!B1364</f>
        <v>Obtuse Angle Girder</v>
      </c>
      <c r="G920" s="245" t="str">
        <f>AllData!C1364</f>
        <v>Length - 24 1/2"</v>
      </c>
      <c r="H920" s="246" t="str">
        <f>AllData!D1364</f>
        <v>49H</v>
      </c>
      <c r="I920" s="245">
        <f>AllData!E1364</f>
        <v>98.5</v>
      </c>
      <c r="J920" s="245">
        <f>AllData!F1364</f>
        <v>10.94</v>
      </c>
      <c r="K920" s="245">
        <f>ROUND(AllData!G1364,2)</f>
        <v>10.06</v>
      </c>
      <c r="L920" s="245">
        <f>ROUND(AllData!H1364,2)</f>
        <v>8.75</v>
      </c>
      <c r="M920" s="245" t="str">
        <f t="shared" si="189"/>
        <v>Nickel plate , Green , Blue , Zinc plate</v>
      </c>
    </row>
    <row r="921" spans="1:13">
      <c r="A921" s="245" t="s">
        <v>3185</v>
      </c>
      <c r="B921" s="245" t="s">
        <v>2661</v>
      </c>
      <c r="C921" s="245" t="str">
        <f t="shared" si="188"/>
        <v>Angle Girders</v>
      </c>
      <c r="D921" s="246" t="str">
        <f>AllData!A1365</f>
        <v>242u</v>
      </c>
      <c r="E921" s="245" t="str">
        <f>AllData!B1365</f>
        <v>Obtuse Angle Girder</v>
      </c>
      <c r="G921" s="245" t="str">
        <f>AllData!C1365</f>
        <v>Length - 36 1/2"</v>
      </c>
      <c r="H921" s="246" t="str">
        <f>AllData!D1365</f>
        <v>73H</v>
      </c>
      <c r="I921" s="245">
        <f>AllData!E1365</f>
        <v>156</v>
      </c>
      <c r="J921" s="245">
        <f>AllData!F1365</f>
        <v>17.48</v>
      </c>
      <c r="K921" s="245">
        <f>ROUND(AllData!G1365,2)</f>
        <v>16.079999999999998</v>
      </c>
      <c r="L921" s="245">
        <f>ROUND(AllData!H1365,2)</f>
        <v>13.98</v>
      </c>
      <c r="M921" s="245" t="str">
        <f t="shared" si="189"/>
        <v>Nickel plate , Green , Blue , Zinc plate</v>
      </c>
    </row>
    <row r="922" spans="1:13">
      <c r="A922" s="245" t="s">
        <v>3186</v>
      </c>
      <c r="B922" s="245" t="s">
        <v>2661</v>
      </c>
      <c r="C922" s="245" t="str">
        <f t="shared" si="188"/>
        <v>Angle Girders</v>
      </c>
      <c r="D922" s="246" t="str">
        <f>AllData!A1369</f>
        <v>S242u</v>
      </c>
      <c r="E922" s="245" t="str">
        <f>AllData!B1369</f>
        <v>Obtuse Angle Girder</v>
      </c>
      <c r="G922" s="245" t="str">
        <f>AllData!C1369</f>
        <v>Length - 36 1/2"</v>
      </c>
      <c r="H922" s="246" t="str">
        <f>AllData!D1369</f>
        <v>73H</v>
      </c>
      <c r="I922" s="245">
        <f>AllData!E1369</f>
        <v>133</v>
      </c>
      <c r="J922" s="245">
        <f>AllData!F1369</f>
        <v>22.49</v>
      </c>
      <c r="K922" s="245">
        <f>ROUND(AllData!G1369,2)</f>
        <v>20.69</v>
      </c>
      <c r="L922" s="245">
        <f>ROUND(AllData!H1369,2)</f>
        <v>17.989999999999998</v>
      </c>
      <c r="M922" s="245" t="str">
        <f t="shared" ref="M922:M937" si="190">$Q$46</f>
        <v>Stainless Steel</v>
      </c>
    </row>
    <row r="923" spans="1:13">
      <c r="A923" s="245" t="s">
        <v>3187</v>
      </c>
      <c r="B923" s="245" t="s">
        <v>2661</v>
      </c>
      <c r="C923" s="245" t="str">
        <f t="shared" si="188"/>
        <v>Angle Girders</v>
      </c>
      <c r="D923" s="246" t="str">
        <f>AllData!A1370</f>
        <v>S242t</v>
      </c>
      <c r="E923" s="245" t="str">
        <f>AllData!B1370</f>
        <v>Obtuse Angle Girder</v>
      </c>
      <c r="G923" s="245" t="str">
        <f>AllData!C1370</f>
        <v>Length - 24 1/2"</v>
      </c>
      <c r="H923" s="246" t="str">
        <f>AllData!D1370</f>
        <v>49H</v>
      </c>
      <c r="I923" s="245">
        <f>AllData!E1370</f>
        <v>92</v>
      </c>
      <c r="J923" s="245">
        <f>AllData!F1370</f>
        <v>14.61</v>
      </c>
      <c r="K923" s="245">
        <f>ROUND(AllData!G1370,2)</f>
        <v>13.44</v>
      </c>
      <c r="L923" s="245">
        <f>ROUND(AllData!H1370,2)</f>
        <v>11.69</v>
      </c>
      <c r="M923" s="245" t="str">
        <f t="shared" si="190"/>
        <v>Stainless Steel</v>
      </c>
    </row>
    <row r="924" spans="1:13">
      <c r="A924" s="245" t="s">
        <v>3188</v>
      </c>
      <c r="B924" s="245" t="s">
        <v>2661</v>
      </c>
      <c r="C924" s="245" t="str">
        <f t="shared" si="188"/>
        <v>Angle Girders</v>
      </c>
      <c r="D924" s="246" t="str">
        <f>AllData!A1371</f>
        <v>S242s</v>
      </c>
      <c r="E924" s="245" t="str">
        <f>AllData!B1371</f>
        <v>Obtuse Angle Girder</v>
      </c>
      <c r="G924" s="245" t="str">
        <f>AllData!C1371</f>
        <v>Length - 18 1/2"</v>
      </c>
      <c r="H924" s="246" t="str">
        <f>AllData!D1371</f>
        <v>37H</v>
      </c>
      <c r="I924" s="245">
        <f>AllData!E1371</f>
        <v>67</v>
      </c>
      <c r="J924" s="245">
        <f>AllData!F1371</f>
        <v>12.39</v>
      </c>
      <c r="K924" s="245">
        <f>ROUND(AllData!G1371,2)</f>
        <v>11.4</v>
      </c>
      <c r="L924" s="245">
        <f>ROUND(AllData!H1371,2)</f>
        <v>9.91</v>
      </c>
      <c r="M924" s="245" t="str">
        <f t="shared" si="190"/>
        <v>Stainless Steel</v>
      </c>
    </row>
    <row r="925" spans="1:13">
      <c r="A925" s="245" t="s">
        <v>3189</v>
      </c>
      <c r="B925" s="245" t="s">
        <v>2661</v>
      </c>
      <c r="C925" s="245" t="str">
        <f t="shared" si="188"/>
        <v>Angle Girders</v>
      </c>
      <c r="D925" s="246" t="str">
        <f>AllData!A1372</f>
        <v>S242r</v>
      </c>
      <c r="E925" s="245" t="str">
        <f>AllData!B1372</f>
        <v>Obtuse Angle Girder</v>
      </c>
      <c r="G925" s="245" t="str">
        <f>AllData!C1372</f>
        <v>Length - 15 1/2"</v>
      </c>
      <c r="H925" s="246" t="str">
        <f>AllData!D1372</f>
        <v>31H</v>
      </c>
      <c r="I925" s="245">
        <f>AllData!E1372</f>
        <v>55</v>
      </c>
      <c r="J925" s="245">
        <f>AllData!F1372</f>
        <v>10.31</v>
      </c>
      <c r="K925" s="245">
        <f>ROUND(AllData!G1372,2)</f>
        <v>9.49</v>
      </c>
      <c r="L925" s="245">
        <f>ROUND(AllData!H1372,2)</f>
        <v>8.25</v>
      </c>
      <c r="M925" s="245" t="str">
        <f t="shared" si="190"/>
        <v>Stainless Steel</v>
      </c>
    </row>
    <row r="926" spans="1:13">
      <c r="A926" s="245" t="s">
        <v>3190</v>
      </c>
      <c r="B926" s="245" t="s">
        <v>2661</v>
      </c>
      <c r="C926" s="245" t="str">
        <f t="shared" si="188"/>
        <v>Angle Girders</v>
      </c>
      <c r="D926" s="246" t="str">
        <f>AllData!A1373</f>
        <v>S242q</v>
      </c>
      <c r="E926" s="245" t="str">
        <f>AllData!B1373</f>
        <v>Obtuse Angle Girder</v>
      </c>
      <c r="G926" s="245" t="str">
        <f>AllData!C1373</f>
        <v>Length - 12 1/2"</v>
      </c>
      <c r="H926" s="246" t="str">
        <f>AllData!D1373</f>
        <v>25H</v>
      </c>
      <c r="I926" s="245">
        <f>AllData!E1373</f>
        <v>47</v>
      </c>
      <c r="J926" s="245">
        <f>AllData!F1373</f>
        <v>7.55</v>
      </c>
      <c r="K926" s="245">
        <f>ROUND(AllData!G1373,2)</f>
        <v>6.95</v>
      </c>
      <c r="L926" s="245">
        <f>ROUND(AllData!H1373,2)</f>
        <v>6.04</v>
      </c>
      <c r="M926" s="245" t="str">
        <f t="shared" si="190"/>
        <v>Stainless Steel</v>
      </c>
    </row>
    <row r="927" spans="1:13">
      <c r="A927" s="245" t="s">
        <v>3191</v>
      </c>
      <c r="B927" s="245" t="s">
        <v>2661</v>
      </c>
      <c r="C927" s="245" t="str">
        <f t="shared" si="188"/>
        <v>Angle Girders</v>
      </c>
      <c r="D927" s="246" t="str">
        <f>AllData!A1374</f>
        <v>S242n</v>
      </c>
      <c r="E927" s="245" t="str">
        <f>AllData!B1374</f>
        <v>Obtuse Angle Girder</v>
      </c>
      <c r="G927" s="245" t="str">
        <f>AllData!C1374</f>
        <v>Length - 9 1/2"</v>
      </c>
      <c r="H927" s="246" t="str">
        <f>AllData!D1374</f>
        <v>19H</v>
      </c>
      <c r="I927" s="245">
        <f>AllData!E1374</f>
        <v>34.5</v>
      </c>
      <c r="J927" s="245">
        <f>AllData!F1374</f>
        <v>5.81</v>
      </c>
      <c r="K927" s="245">
        <f>ROUND(AllData!G1374,2)</f>
        <v>5.35</v>
      </c>
      <c r="L927" s="245">
        <f>ROUND(AllData!H1374,2)</f>
        <v>4.6500000000000004</v>
      </c>
      <c r="M927" s="245" t="str">
        <f t="shared" si="190"/>
        <v>Stainless Steel</v>
      </c>
    </row>
    <row r="928" spans="1:13">
      <c r="A928" s="245" t="s">
        <v>3192</v>
      </c>
      <c r="B928" s="245" t="s">
        <v>2661</v>
      </c>
      <c r="C928" s="245" t="str">
        <f t="shared" si="188"/>
        <v>Angle Girders</v>
      </c>
      <c r="D928" s="246" t="str">
        <f>AllData!A1375</f>
        <v>S242l</v>
      </c>
      <c r="E928" s="245" t="str">
        <f>AllData!B1375</f>
        <v>Obtuse Angle Girder</v>
      </c>
      <c r="G928" s="245" t="str">
        <f>AllData!C1375</f>
        <v>Length - 7 1/2"</v>
      </c>
      <c r="H928" s="246" t="str">
        <f>AllData!D1375</f>
        <v>15H</v>
      </c>
      <c r="I928" s="245">
        <f>AllData!E1375</f>
        <v>27</v>
      </c>
      <c r="J928" s="245">
        <f>AllData!F1375</f>
        <v>4.51</v>
      </c>
      <c r="K928" s="245">
        <f>ROUND(AllData!G1375,2)</f>
        <v>4.1500000000000004</v>
      </c>
      <c r="L928" s="245">
        <f>ROUND(AllData!H1375,2)</f>
        <v>3.61</v>
      </c>
      <c r="M928" s="245" t="str">
        <f t="shared" si="190"/>
        <v>Stainless Steel</v>
      </c>
    </row>
    <row r="929" spans="1:13">
      <c r="A929" s="245" t="s">
        <v>3193</v>
      </c>
      <c r="B929" s="245" t="s">
        <v>2661</v>
      </c>
      <c r="C929" s="245" t="str">
        <f t="shared" si="188"/>
        <v>Angle Girders</v>
      </c>
      <c r="D929" s="246" t="str">
        <f>AllData!A1376</f>
        <v>S242k</v>
      </c>
      <c r="E929" s="245" t="str">
        <f>AllData!B1376</f>
        <v>Obtuse Angle Girder</v>
      </c>
      <c r="G929" s="245" t="str">
        <f>AllData!C1376</f>
        <v>Length - 6 1/2"</v>
      </c>
      <c r="H929" s="246" t="str">
        <f>AllData!D1376</f>
        <v>13H</v>
      </c>
      <c r="I929" s="245">
        <f>AllData!E1376</f>
        <v>23.9</v>
      </c>
      <c r="J929" s="245">
        <f>AllData!F1376</f>
        <v>4.09</v>
      </c>
      <c r="K929" s="245">
        <f>ROUND(AllData!G1376,2)</f>
        <v>3.76</v>
      </c>
      <c r="L929" s="245">
        <f>ROUND(AllData!H1376,2)</f>
        <v>3.27</v>
      </c>
      <c r="M929" s="245" t="str">
        <f t="shared" si="190"/>
        <v>Stainless Steel</v>
      </c>
    </row>
    <row r="930" spans="1:13">
      <c r="A930" s="245" t="s">
        <v>3194</v>
      </c>
      <c r="B930" s="245" t="s">
        <v>2661</v>
      </c>
      <c r="C930" s="245" t="str">
        <f t="shared" si="188"/>
        <v>Angle Girders</v>
      </c>
      <c r="D930" s="246" t="str">
        <f>AllData!A1377</f>
        <v>S242h</v>
      </c>
      <c r="E930" s="245" t="str">
        <f>AllData!B1377</f>
        <v>Obtuse Angle Girder</v>
      </c>
      <c r="G930" s="245" t="str">
        <f>AllData!C1377</f>
        <v>Length - 5 1/2"</v>
      </c>
      <c r="H930" s="246" t="str">
        <f>AllData!D1377</f>
        <v>11H</v>
      </c>
      <c r="I930" s="245">
        <f>AllData!E1377</f>
        <v>19.8</v>
      </c>
      <c r="J930" s="245">
        <f>AllData!F1377</f>
        <v>3.63</v>
      </c>
      <c r="K930" s="245">
        <f>ROUND(AllData!G1377,2)</f>
        <v>3.34</v>
      </c>
      <c r="L930" s="245">
        <f>ROUND(AllData!H1377,2)</f>
        <v>2.9</v>
      </c>
      <c r="M930" s="245" t="str">
        <f t="shared" si="190"/>
        <v>Stainless Steel</v>
      </c>
    </row>
    <row r="931" spans="1:13">
      <c r="A931" s="245" t="s">
        <v>3195</v>
      </c>
      <c r="B931" s="245" t="s">
        <v>2661</v>
      </c>
      <c r="C931" s="245" t="str">
        <f t="shared" si="188"/>
        <v>Angle Girders</v>
      </c>
      <c r="D931" s="246" t="str">
        <f>AllData!A1378</f>
        <v>S242g</v>
      </c>
      <c r="E931" s="245" t="str">
        <f>AllData!B1378</f>
        <v>Obtuse Angle Girder</v>
      </c>
      <c r="G931" s="245" t="str">
        <f>AllData!C1378</f>
        <v>Length - 4 1/2"</v>
      </c>
      <c r="H931" s="246" t="str">
        <f>AllData!D1378</f>
        <v>9H</v>
      </c>
      <c r="I931" s="245">
        <f>AllData!E1378</f>
        <v>16.399999999999999</v>
      </c>
      <c r="J931" s="245">
        <f>AllData!F1378</f>
        <v>3.27</v>
      </c>
      <c r="K931" s="245">
        <f>ROUND(AllData!G1378,2)</f>
        <v>3.01</v>
      </c>
      <c r="L931" s="245">
        <f>ROUND(AllData!H1378,2)</f>
        <v>2.62</v>
      </c>
      <c r="M931" s="245" t="str">
        <f t="shared" si="190"/>
        <v>Stainless Steel</v>
      </c>
    </row>
    <row r="932" spans="1:13">
      <c r="A932" s="245" t="s">
        <v>3196</v>
      </c>
      <c r="B932" s="245" t="s">
        <v>2661</v>
      </c>
      <c r="C932" s="245" t="str">
        <f t="shared" si="188"/>
        <v>Angle Girders</v>
      </c>
      <c r="D932" s="246" t="str">
        <f>AllData!A1379</f>
        <v>S242e</v>
      </c>
      <c r="E932" s="245" t="str">
        <f>AllData!B1379</f>
        <v>Obtuse Angle Girder</v>
      </c>
      <c r="G932" s="245" t="str">
        <f>AllData!C1379</f>
        <v>Length - 3 1/2"</v>
      </c>
      <c r="H932" s="246" t="str">
        <f>AllData!D1379</f>
        <v>7H</v>
      </c>
      <c r="I932" s="245">
        <f>AllData!E1379</f>
        <v>12.7</v>
      </c>
      <c r="J932" s="245">
        <f>AllData!F1379</f>
        <v>2.94</v>
      </c>
      <c r="K932" s="245">
        <f>ROUND(AllData!G1379,2)</f>
        <v>2.7</v>
      </c>
      <c r="L932" s="245">
        <f>ROUND(AllData!H1379,2)</f>
        <v>2.35</v>
      </c>
      <c r="M932" s="245" t="str">
        <f t="shared" si="190"/>
        <v>Stainless Steel</v>
      </c>
    </row>
    <row r="933" spans="1:13">
      <c r="A933" s="245" t="s">
        <v>3197</v>
      </c>
      <c r="B933" s="245" t="s">
        <v>2661</v>
      </c>
      <c r="C933" s="245" t="str">
        <f t="shared" si="188"/>
        <v>Angle Girders</v>
      </c>
      <c r="D933" s="246" t="str">
        <f>AllData!A1380</f>
        <v>S242d</v>
      </c>
      <c r="E933" s="245" t="str">
        <f>AllData!B1380</f>
        <v>Obtuse Angle Girder</v>
      </c>
      <c r="G933" s="245" t="str">
        <f>AllData!C1380</f>
        <v>Length - 3"</v>
      </c>
      <c r="H933" s="246" t="str">
        <f>AllData!D1380</f>
        <v>6H</v>
      </c>
      <c r="I933" s="245">
        <f>AllData!E1380</f>
        <v>10.8</v>
      </c>
      <c r="J933" s="245">
        <f>AllData!F1380</f>
        <v>2.74</v>
      </c>
      <c r="K933" s="245">
        <f>ROUND(AllData!G1380,2)</f>
        <v>2.52</v>
      </c>
      <c r="L933" s="245">
        <f>ROUND(AllData!H1380,2)</f>
        <v>2.19</v>
      </c>
      <c r="M933" s="245" t="str">
        <f t="shared" si="190"/>
        <v>Stainless Steel</v>
      </c>
    </row>
    <row r="934" spans="1:13">
      <c r="A934" s="245" t="s">
        <v>3198</v>
      </c>
      <c r="B934" s="245" t="s">
        <v>2661</v>
      </c>
      <c r="C934" s="245" t="str">
        <f t="shared" si="188"/>
        <v>Angle Girders</v>
      </c>
      <c r="D934" s="246" t="str">
        <f>AllData!A1381</f>
        <v>S242c</v>
      </c>
      <c r="E934" s="245" t="str">
        <f>AllData!B1381</f>
        <v>Obtuse Angle Girder</v>
      </c>
      <c r="G934" s="245" t="str">
        <f>AllData!C1381</f>
        <v>Length - 2 1/2"</v>
      </c>
      <c r="H934" s="246" t="str">
        <f>AllData!D1381</f>
        <v>5H</v>
      </c>
      <c r="I934" s="245">
        <f>AllData!E1381</f>
        <v>8.5</v>
      </c>
      <c r="J934" s="245">
        <f>AllData!F1381</f>
        <v>2.48</v>
      </c>
      <c r="K934" s="245">
        <f>ROUND(AllData!G1381,2)</f>
        <v>2.2799999999999998</v>
      </c>
      <c r="L934" s="245">
        <f>ROUND(AllData!H1381,2)</f>
        <v>1.98</v>
      </c>
      <c r="M934" s="245" t="str">
        <f t="shared" si="190"/>
        <v>Stainless Steel</v>
      </c>
    </row>
    <row r="935" spans="1:13">
      <c r="A935" s="245" t="s">
        <v>3199</v>
      </c>
      <c r="B935" s="245" t="s">
        <v>2661</v>
      </c>
      <c r="C935" s="245" t="str">
        <f t="shared" si="188"/>
        <v>Angle Girders</v>
      </c>
      <c r="D935" s="246" t="str">
        <f>AllData!A1382</f>
        <v>S242b</v>
      </c>
      <c r="E935" s="245" t="str">
        <f>AllData!B1382</f>
        <v>Obtuse Angle Girder</v>
      </c>
      <c r="G935" s="245" t="str">
        <f>AllData!C1382</f>
        <v>Length - 2"</v>
      </c>
      <c r="H935" s="246" t="str">
        <f>AllData!D1382</f>
        <v>4H</v>
      </c>
      <c r="I935" s="245">
        <f>AllData!E1382</f>
        <v>7.1</v>
      </c>
      <c r="J935" s="245">
        <f>AllData!F1382</f>
        <v>2.16</v>
      </c>
      <c r="K935" s="245">
        <f>ROUND(AllData!G1382,2)</f>
        <v>1.99</v>
      </c>
      <c r="L935" s="245">
        <f>ROUND(AllData!H1382,2)</f>
        <v>1.73</v>
      </c>
      <c r="M935" s="245" t="str">
        <f t="shared" si="190"/>
        <v>Stainless Steel</v>
      </c>
    </row>
    <row r="936" spans="1:13">
      <c r="A936" s="245" t="s">
        <v>3200</v>
      </c>
      <c r="B936" s="245" t="s">
        <v>2661</v>
      </c>
      <c r="C936" s="245" t="str">
        <f t="shared" si="188"/>
        <v>Angle Girders</v>
      </c>
      <c r="D936" s="246" t="str">
        <f>AllData!A1383</f>
        <v>S242a</v>
      </c>
      <c r="E936" s="245" t="str">
        <f>AllData!B1383</f>
        <v>Obtuse Angle Girder</v>
      </c>
      <c r="G936" s="245" t="str">
        <f>AllData!C1383</f>
        <v>Length - 1 1/2"</v>
      </c>
      <c r="H936" s="246" t="str">
        <f>AllData!D1383</f>
        <v>3H</v>
      </c>
      <c r="I936" s="245">
        <f>AllData!E1383</f>
        <v>5.0999999999999996</v>
      </c>
      <c r="J936" s="245">
        <f>AllData!F1383</f>
        <v>1.88</v>
      </c>
      <c r="K936" s="245">
        <f>ROUND(AllData!G1383,2)</f>
        <v>1.73</v>
      </c>
      <c r="L936" s="245">
        <f>ROUND(AllData!H1383,2)</f>
        <v>1.5</v>
      </c>
      <c r="M936" s="245" t="str">
        <f t="shared" si="190"/>
        <v>Stainless Steel</v>
      </c>
    </row>
    <row r="937" spans="1:13">
      <c r="A937" s="245" t="s">
        <v>3201</v>
      </c>
      <c r="B937" s="245" t="s">
        <v>2661</v>
      </c>
      <c r="C937" s="245" t="str">
        <f t="shared" ref="C937:C954" si="191">$Q$6</f>
        <v>Angle Girders</v>
      </c>
      <c r="D937" s="246" t="str">
        <f>AllData!A1384</f>
        <v>S242</v>
      </c>
      <c r="E937" s="245" t="str">
        <f>AllData!B1384</f>
        <v>Obtuse Angle Girder</v>
      </c>
      <c r="G937" s="245" t="str">
        <f>AllData!C1384</f>
        <v>Length - 1"</v>
      </c>
      <c r="H937" s="246" t="str">
        <f>AllData!D1384</f>
        <v>2H</v>
      </c>
      <c r="I937" s="245">
        <f>AllData!E1384</f>
        <v>3.35</v>
      </c>
      <c r="J937" s="245">
        <f>AllData!F1384</f>
        <v>1.56</v>
      </c>
      <c r="K937" s="245">
        <f>ROUND(AllData!G1384,2)</f>
        <v>1.44</v>
      </c>
      <c r="L937" s="245">
        <f>ROUND(AllData!H1384,2)</f>
        <v>1.25</v>
      </c>
      <c r="M937" s="245" t="str">
        <f t="shared" si="190"/>
        <v>Stainless Steel</v>
      </c>
    </row>
    <row r="938" spans="1:13">
      <c r="A938" s="245" t="s">
        <v>3202</v>
      </c>
      <c r="B938" s="245" t="s">
        <v>2661</v>
      </c>
      <c r="C938" s="245" t="str">
        <f t="shared" si="191"/>
        <v>Angle Girders</v>
      </c>
      <c r="D938" s="246" t="str">
        <f>AllData!A1388</f>
        <v>275</v>
      </c>
      <c r="E938" s="245" t="str">
        <f>AllData!B1388</f>
        <v>Narrow Angle Girder</v>
      </c>
      <c r="G938" s="245" t="str">
        <f>AllData!C1388</f>
        <v>Length - 1"</v>
      </c>
      <c r="H938" s="246" t="str">
        <f>AllData!D1388</f>
        <v>2H</v>
      </c>
      <c r="I938" s="245">
        <f>AllData!E1388</f>
        <v>2</v>
      </c>
      <c r="J938" s="245">
        <f>AllData!F1388</f>
        <v>0.73</v>
      </c>
      <c r="K938" s="245">
        <f>ROUND(AllData!G1388,2)</f>
        <v>0.67</v>
      </c>
      <c r="L938" s="245">
        <f>ROUND(AllData!H1388,2)</f>
        <v>0.57999999999999996</v>
      </c>
      <c r="M938" s="245" t="str">
        <f t="shared" ref="M938:M976" si="192">_xlfn.TEXTJOIN(" , ",TRUE,$Q$42,$Q$43,$Q$44,$Q$45)</f>
        <v>Nickel plate , Green , Blue , Zinc plate</v>
      </c>
    </row>
    <row r="939" spans="1:13">
      <c r="A939" s="245" t="s">
        <v>3203</v>
      </c>
      <c r="B939" s="245" t="s">
        <v>2661</v>
      </c>
      <c r="C939" s="245" t="str">
        <f t="shared" si="191"/>
        <v>Angle Girders</v>
      </c>
      <c r="D939" s="246" t="str">
        <f>AllData!A1389</f>
        <v>275a</v>
      </c>
      <c r="E939" s="245" t="str">
        <f>AllData!B1389</f>
        <v>Narrow Angle Girder</v>
      </c>
      <c r="G939" s="245" t="str">
        <f>AllData!C1389</f>
        <v>Length - 1 1/2"</v>
      </c>
      <c r="H939" s="246" t="str">
        <f>AllData!D1389</f>
        <v>3H</v>
      </c>
      <c r="I939" s="245">
        <f>AllData!E1389</f>
        <v>3.4</v>
      </c>
      <c r="J939" s="245">
        <f>AllData!F1389</f>
        <v>0.96</v>
      </c>
      <c r="K939" s="245">
        <f>ROUND(AllData!G1389,2)</f>
        <v>0.88</v>
      </c>
      <c r="L939" s="245">
        <f>ROUND(AllData!H1389,2)</f>
        <v>0.77</v>
      </c>
      <c r="M939" s="245" t="str">
        <f t="shared" si="192"/>
        <v>Nickel plate , Green , Blue , Zinc plate</v>
      </c>
    </row>
    <row r="940" spans="1:13">
      <c r="A940" s="245" t="s">
        <v>3204</v>
      </c>
      <c r="B940" s="245" t="s">
        <v>2661</v>
      </c>
      <c r="C940" s="245" t="str">
        <f t="shared" si="191"/>
        <v>Angle Girders</v>
      </c>
      <c r="D940" s="246" t="str">
        <f>AllData!A1390</f>
        <v>275b</v>
      </c>
      <c r="E940" s="245" t="str">
        <f>AllData!B1390</f>
        <v>Narrow Angle Girder</v>
      </c>
      <c r="G940" s="245" t="str">
        <f>AllData!C1390</f>
        <v>Length - 2"</v>
      </c>
      <c r="H940" s="246" t="str">
        <f>AllData!D1390</f>
        <v>4H</v>
      </c>
      <c r="I940" s="245">
        <f>AllData!E1390</f>
        <v>4.2</v>
      </c>
      <c r="J940" s="245">
        <f>AllData!F1390</f>
        <v>1.21</v>
      </c>
      <c r="K940" s="245">
        <f>ROUND(AllData!G1390,2)</f>
        <v>1.1100000000000001</v>
      </c>
      <c r="L940" s="245">
        <f>ROUND(AllData!H1390,2)</f>
        <v>0.97</v>
      </c>
      <c r="M940" s="245" t="str">
        <f t="shared" si="192"/>
        <v>Nickel plate , Green , Blue , Zinc plate</v>
      </c>
    </row>
    <row r="941" spans="1:13">
      <c r="A941" s="245" t="s">
        <v>3205</v>
      </c>
      <c r="B941" s="245" t="s">
        <v>2661</v>
      </c>
      <c r="C941" s="245" t="str">
        <f t="shared" si="191"/>
        <v>Angle Girders</v>
      </c>
      <c r="D941" s="246" t="str">
        <f>AllData!A1391</f>
        <v>275c</v>
      </c>
      <c r="E941" s="245" t="str">
        <f>AllData!B1391</f>
        <v>Narrow Angle Girder</v>
      </c>
      <c r="G941" s="245" t="str">
        <f>AllData!C1391</f>
        <v xml:space="preserve">Length - 2 1/2" </v>
      </c>
      <c r="H941" s="246" t="str">
        <f>AllData!D1391</f>
        <v>5H</v>
      </c>
      <c r="I941" s="245">
        <f>AllData!E1391</f>
        <v>5.7</v>
      </c>
      <c r="J941" s="245">
        <f>AllData!F1391</f>
        <v>1.41</v>
      </c>
      <c r="K941" s="245">
        <f>ROUND(AllData!G1391,2)</f>
        <v>1.3</v>
      </c>
      <c r="L941" s="245">
        <f>ROUND(AllData!H1391,2)</f>
        <v>1.1299999999999999</v>
      </c>
      <c r="M941" s="245" t="str">
        <f t="shared" si="192"/>
        <v>Nickel plate , Green , Blue , Zinc plate</v>
      </c>
    </row>
    <row r="942" spans="1:13">
      <c r="A942" s="245" t="s">
        <v>3206</v>
      </c>
      <c r="B942" s="245" t="s">
        <v>2661</v>
      </c>
      <c r="C942" s="245" t="str">
        <f t="shared" si="191"/>
        <v>Angle Girders</v>
      </c>
      <c r="D942" s="246" t="str">
        <f>AllData!A1392</f>
        <v>275d</v>
      </c>
      <c r="E942" s="245" t="str">
        <f>AllData!B1392</f>
        <v>Narrow Angle Girder</v>
      </c>
      <c r="G942" s="245" t="str">
        <f>AllData!C1392</f>
        <v>Length - 3"</v>
      </c>
      <c r="H942" s="246" t="str">
        <f>AllData!D1392</f>
        <v>6H</v>
      </c>
      <c r="I942" s="245">
        <f>AllData!E1392</f>
        <v>6.8</v>
      </c>
      <c r="J942" s="245">
        <f>AllData!F1392</f>
        <v>1.64</v>
      </c>
      <c r="K942" s="245">
        <f>ROUND(AllData!G1392,2)</f>
        <v>1.51</v>
      </c>
      <c r="L942" s="245">
        <f>ROUND(AllData!H1392,2)</f>
        <v>1.31</v>
      </c>
      <c r="M942" s="245" t="str">
        <f t="shared" si="192"/>
        <v>Nickel plate , Green , Blue , Zinc plate</v>
      </c>
    </row>
    <row r="943" spans="1:13">
      <c r="A943" s="245" t="s">
        <v>3207</v>
      </c>
      <c r="B943" s="245" t="s">
        <v>2661</v>
      </c>
      <c r="C943" s="245" t="str">
        <f t="shared" si="191"/>
        <v>Angle Girders</v>
      </c>
      <c r="D943" s="246" t="str">
        <f>AllData!A1393</f>
        <v>275e</v>
      </c>
      <c r="E943" s="245" t="str">
        <f>AllData!B1393</f>
        <v>Narrow Angle Girder</v>
      </c>
      <c r="G943" s="245" t="str">
        <f>AllData!C1393</f>
        <v>Length - 3 1/2"</v>
      </c>
      <c r="H943" s="246" t="str">
        <f>AllData!D1393</f>
        <v>7H</v>
      </c>
      <c r="I943" s="245">
        <f>AllData!E1393</f>
        <v>8.4</v>
      </c>
      <c r="J943" s="245">
        <f>AllData!F1393</f>
        <v>1.87</v>
      </c>
      <c r="K943" s="245">
        <f>ROUND(AllData!G1393,2)</f>
        <v>1.72</v>
      </c>
      <c r="L943" s="245">
        <f>ROUND(AllData!H1393,2)</f>
        <v>1.5</v>
      </c>
      <c r="M943" s="245" t="str">
        <f t="shared" si="192"/>
        <v>Nickel plate , Green , Blue , Zinc plate</v>
      </c>
    </row>
    <row r="944" spans="1:13">
      <c r="A944" s="245" t="s">
        <v>3208</v>
      </c>
      <c r="B944" s="245" t="s">
        <v>2661</v>
      </c>
      <c r="C944" s="245" t="str">
        <f t="shared" si="191"/>
        <v>Angle Girders</v>
      </c>
      <c r="D944" s="246" t="str">
        <f>AllData!A1394</f>
        <v>275f</v>
      </c>
      <c r="E944" s="245" t="str">
        <f>AllData!B1394</f>
        <v>Narrow Angle Girder</v>
      </c>
      <c r="G944" s="245" t="str">
        <f>AllData!C1394</f>
        <v>Length - 4''</v>
      </c>
      <c r="H944" s="246" t="str">
        <f>AllData!D1394</f>
        <v>8H</v>
      </c>
      <c r="I944" s="245">
        <f>AllData!E1394</f>
        <v>9.3000000000000007</v>
      </c>
      <c r="J944" s="245">
        <f>AllData!F1394</f>
        <v>2.19</v>
      </c>
      <c r="K944" s="245">
        <f>ROUND(AllData!G1394,2)</f>
        <v>2.0099999999999998</v>
      </c>
      <c r="L944" s="245">
        <f>ROUND(AllData!H1394,2)</f>
        <v>1.75</v>
      </c>
      <c r="M944" s="245" t="str">
        <f t="shared" si="192"/>
        <v>Nickel plate , Green , Blue , Zinc plate</v>
      </c>
    </row>
    <row r="945" spans="1:13">
      <c r="A945" s="245" t="s">
        <v>3209</v>
      </c>
      <c r="B945" s="245" t="s">
        <v>2661</v>
      </c>
      <c r="C945" s="245" t="str">
        <f t="shared" si="191"/>
        <v>Angle Girders</v>
      </c>
      <c r="D945" s="246" t="str">
        <f>AllData!A1395</f>
        <v>275g</v>
      </c>
      <c r="E945" s="245" t="str">
        <f>AllData!B1395</f>
        <v>Narrow Angle Girder</v>
      </c>
      <c r="G945" s="245" t="str">
        <f>AllData!C1395</f>
        <v>Length - 4 1/2"</v>
      </c>
      <c r="H945" s="246" t="str">
        <f>AllData!D1395</f>
        <v>9H</v>
      </c>
      <c r="I945" s="245">
        <f>AllData!E1395</f>
        <v>11.9</v>
      </c>
      <c r="J945" s="245">
        <f>AllData!F1395</f>
        <v>2.4300000000000002</v>
      </c>
      <c r="K945" s="245">
        <f>ROUND(AllData!G1395,2)</f>
        <v>2.2400000000000002</v>
      </c>
      <c r="L945" s="245">
        <f>ROUND(AllData!H1395,2)</f>
        <v>1.94</v>
      </c>
      <c r="M945" s="245" t="str">
        <f t="shared" si="192"/>
        <v>Nickel plate , Green , Blue , Zinc plate</v>
      </c>
    </row>
    <row r="946" spans="1:13">
      <c r="A946" s="245" t="s">
        <v>3210</v>
      </c>
      <c r="B946" s="245" t="s">
        <v>2661</v>
      </c>
      <c r="C946" s="245" t="str">
        <f t="shared" si="191"/>
        <v>Angle Girders</v>
      </c>
      <c r="D946" s="246" t="str">
        <f>AllData!A1396</f>
        <v>275h</v>
      </c>
      <c r="E946" s="245" t="str">
        <f>AllData!B1396</f>
        <v>Narrow Angle Girder</v>
      </c>
      <c r="G946" s="245" t="str">
        <f>AllData!C1396</f>
        <v>Length - 5 1/2"</v>
      </c>
      <c r="H946" s="246" t="str">
        <f>AllData!D1396</f>
        <v>11H</v>
      </c>
      <c r="I946" s="245">
        <f>AllData!E1396</f>
        <v>13</v>
      </c>
      <c r="J946" s="245">
        <f>AllData!F1396</f>
        <v>2.97</v>
      </c>
      <c r="K946" s="245">
        <f>ROUND(AllData!G1396,2)</f>
        <v>2.73</v>
      </c>
      <c r="L946" s="245">
        <f>ROUND(AllData!H1396,2)</f>
        <v>2.38</v>
      </c>
      <c r="M946" s="245" t="str">
        <f t="shared" si="192"/>
        <v>Nickel plate , Green , Blue , Zinc plate</v>
      </c>
    </row>
    <row r="947" spans="1:13">
      <c r="A947" s="245" t="s">
        <v>3211</v>
      </c>
      <c r="B947" s="245" t="s">
        <v>2661</v>
      </c>
      <c r="C947" s="245" t="str">
        <f t="shared" si="191"/>
        <v>Angle Girders</v>
      </c>
      <c r="D947" s="246" t="str">
        <f>AllData!A1397</f>
        <v>275j</v>
      </c>
      <c r="E947" s="245" t="str">
        <f>AllData!B1397</f>
        <v>Narrow Angle Girder</v>
      </c>
      <c r="G947" s="245" t="str">
        <f>AllData!C1397</f>
        <v>Length - 6 1/2"</v>
      </c>
      <c r="H947" s="246" t="str">
        <f>AllData!D1397</f>
        <v>13H</v>
      </c>
      <c r="I947" s="245">
        <f>AllData!E1397</f>
        <v>15.7</v>
      </c>
      <c r="J947" s="245">
        <f>AllData!F1397</f>
        <v>3.49</v>
      </c>
      <c r="K947" s="245">
        <f>ROUND(AllData!G1397,2)</f>
        <v>3.21</v>
      </c>
      <c r="L947" s="245">
        <f>ROUND(AllData!H1397,2)</f>
        <v>2.79</v>
      </c>
      <c r="M947" s="245" t="str">
        <f t="shared" si="192"/>
        <v>Nickel plate , Green , Blue , Zinc plate</v>
      </c>
    </row>
    <row r="948" spans="1:13">
      <c r="A948" s="245" t="s">
        <v>3212</v>
      </c>
      <c r="B948" s="245" t="s">
        <v>2661</v>
      </c>
      <c r="C948" s="245" t="str">
        <f t="shared" si="191"/>
        <v>Angle Girders</v>
      </c>
      <c r="D948" s="246" t="str">
        <f>AllData!A1398</f>
        <v>275k</v>
      </c>
      <c r="E948" s="245" t="str">
        <f>AllData!B1398</f>
        <v>Narrow Angle Girder</v>
      </c>
      <c r="G948" s="245" t="str">
        <f>AllData!C1398</f>
        <v>Length - 7 1/2"</v>
      </c>
      <c r="H948" s="246" t="str">
        <f>AllData!D1398</f>
        <v>15H</v>
      </c>
      <c r="I948" s="245">
        <f>AllData!E1398</f>
        <v>18.600000000000001</v>
      </c>
      <c r="J948" s="245">
        <f>AllData!F1398</f>
        <v>4.04</v>
      </c>
      <c r="K948" s="245">
        <f>ROUND(AllData!G1398,2)</f>
        <v>3.72</v>
      </c>
      <c r="L948" s="245">
        <f>ROUND(AllData!H1398,2)</f>
        <v>3.23</v>
      </c>
      <c r="M948" s="245" t="str">
        <f t="shared" si="192"/>
        <v>Nickel plate , Green , Blue , Zinc plate</v>
      </c>
    </row>
    <row r="949" spans="1:13">
      <c r="A949" s="245" t="s">
        <v>3213</v>
      </c>
      <c r="B949" s="245" t="s">
        <v>2661</v>
      </c>
      <c r="C949" s="245" t="str">
        <f t="shared" si="191"/>
        <v>Angle Girders</v>
      </c>
      <c r="D949" s="246" t="str">
        <f>AllData!A1399</f>
        <v>275m</v>
      </c>
      <c r="E949" s="245" t="str">
        <f>AllData!B1399</f>
        <v>Narrow Angle Girder</v>
      </c>
      <c r="G949" s="245" t="str">
        <f>AllData!C1399</f>
        <v>Length - 9 1/2"</v>
      </c>
      <c r="H949" s="246" t="str">
        <f>AllData!D1399</f>
        <v>19H</v>
      </c>
      <c r="I949" s="245">
        <f>AllData!E1399</f>
        <v>23.7</v>
      </c>
      <c r="J949" s="245">
        <f>AllData!F1399</f>
        <v>5.1100000000000003</v>
      </c>
      <c r="K949" s="245">
        <f>ROUND(AllData!G1399,2)</f>
        <v>4.7</v>
      </c>
      <c r="L949" s="245">
        <f>ROUND(AllData!H1399,2)</f>
        <v>4.09</v>
      </c>
      <c r="M949" s="245" t="str">
        <f t="shared" si="192"/>
        <v>Nickel plate , Green , Blue , Zinc plate</v>
      </c>
    </row>
    <row r="950" spans="1:13">
      <c r="A950" s="245" t="s">
        <v>3214</v>
      </c>
      <c r="B950" s="245" t="s">
        <v>2661</v>
      </c>
      <c r="C950" s="245" t="str">
        <f t="shared" si="191"/>
        <v>Angle Girders</v>
      </c>
      <c r="D950" s="246" t="str">
        <f>AllData!A1400</f>
        <v>275q</v>
      </c>
      <c r="E950" s="245" t="str">
        <f>AllData!B1400</f>
        <v>Narrow Angle Girder</v>
      </c>
      <c r="G950" s="245" t="str">
        <f>AllData!C1400</f>
        <v>Length - 12 1/2"</v>
      </c>
      <c r="H950" s="246" t="str">
        <f>AllData!D1400</f>
        <v>25H</v>
      </c>
      <c r="I950" s="245">
        <f>AllData!E1400</f>
        <v>30.1</v>
      </c>
      <c r="J950" s="245">
        <f>AllData!F1400</f>
        <v>6.65</v>
      </c>
      <c r="K950" s="245">
        <f>ROUND(AllData!G1400,2)</f>
        <v>6.12</v>
      </c>
      <c r="L950" s="245">
        <f>ROUND(AllData!H1400,2)</f>
        <v>5.32</v>
      </c>
      <c r="M950" s="245" t="str">
        <f t="shared" si="192"/>
        <v>Nickel plate , Green , Blue , Zinc plate</v>
      </c>
    </row>
    <row r="951" spans="1:13">
      <c r="A951" s="245" t="s">
        <v>3215</v>
      </c>
      <c r="B951" s="245" t="s">
        <v>2661</v>
      </c>
      <c r="C951" s="245" t="str">
        <f t="shared" si="191"/>
        <v>Angle Girders</v>
      </c>
      <c r="D951" s="246" t="str">
        <f>AllData!A1401</f>
        <v>275r</v>
      </c>
      <c r="E951" s="245" t="str">
        <f>AllData!B1401</f>
        <v>Narrow Angle Girder</v>
      </c>
      <c r="G951" s="245" t="str">
        <f>AllData!C1401</f>
        <v>Length - 15 1/2"</v>
      </c>
      <c r="H951" s="246" t="str">
        <f>AllData!D1401</f>
        <v>31H</v>
      </c>
      <c r="I951" s="245">
        <f>AllData!E1401</f>
        <v>37.4</v>
      </c>
      <c r="J951" s="245">
        <f>AllData!F1401</f>
        <v>7.97</v>
      </c>
      <c r="K951" s="245">
        <f>ROUND(AllData!G1401,2)</f>
        <v>7.33</v>
      </c>
      <c r="L951" s="245">
        <f>ROUND(AllData!H1401,2)</f>
        <v>6.38</v>
      </c>
      <c r="M951" s="245" t="str">
        <f t="shared" si="192"/>
        <v>Nickel plate , Green , Blue , Zinc plate</v>
      </c>
    </row>
    <row r="952" spans="1:13">
      <c r="A952" s="245" t="s">
        <v>3216</v>
      </c>
      <c r="B952" s="245" t="s">
        <v>2661</v>
      </c>
      <c r="C952" s="245" t="str">
        <f t="shared" si="191"/>
        <v>Angle Girders</v>
      </c>
      <c r="D952" s="246" t="str">
        <f>AllData!A1402</f>
        <v>275s</v>
      </c>
      <c r="E952" s="245" t="str">
        <f>AllData!B1402</f>
        <v>Narrow Angle Girder</v>
      </c>
      <c r="G952" s="245" t="str">
        <f>AllData!C1402</f>
        <v>Length - 18 1/2"</v>
      </c>
      <c r="H952" s="246" t="str">
        <f>AllData!D1402</f>
        <v>37H</v>
      </c>
      <c r="I952" s="245">
        <f>AllData!E1402</f>
        <v>43.9</v>
      </c>
      <c r="J952" s="245">
        <f>AllData!F1402</f>
        <v>9.6999999999999993</v>
      </c>
      <c r="K952" s="245">
        <f>ROUND(AllData!G1402,2)</f>
        <v>8.92</v>
      </c>
      <c r="L952" s="245">
        <f>ROUND(AllData!H1402,2)</f>
        <v>7.76</v>
      </c>
      <c r="M952" s="245" t="str">
        <f t="shared" si="192"/>
        <v>Nickel plate , Green , Blue , Zinc plate</v>
      </c>
    </row>
    <row r="953" spans="1:13">
      <c r="A953" s="245" t="s">
        <v>3217</v>
      </c>
      <c r="B953" s="245" t="s">
        <v>2661</v>
      </c>
      <c r="C953" s="245" t="str">
        <f t="shared" si="191"/>
        <v>Angle Girders</v>
      </c>
      <c r="D953" s="246" t="str">
        <f>AllData!A1403</f>
        <v>275t</v>
      </c>
      <c r="E953" s="245" t="str">
        <f>AllData!B1403</f>
        <v>Narrow Angle Girder</v>
      </c>
      <c r="G953" s="245" t="str">
        <f>AllData!C1403</f>
        <v>Length - 24 1/2"</v>
      </c>
      <c r="H953" s="246" t="str">
        <f>AllData!D1403</f>
        <v>49H</v>
      </c>
      <c r="I953" s="245">
        <f>AllData!E1403</f>
        <v>58</v>
      </c>
      <c r="J953" s="245">
        <f>AllData!F1403</f>
        <v>12.83</v>
      </c>
      <c r="K953" s="245">
        <f>ROUND(AllData!G1403,2)</f>
        <v>11.8</v>
      </c>
      <c r="L953" s="245">
        <f>ROUND(AllData!H1403,2)</f>
        <v>10.26</v>
      </c>
      <c r="M953" s="245" t="str">
        <f t="shared" si="192"/>
        <v>Nickel plate , Green , Blue , Zinc plate</v>
      </c>
    </row>
    <row r="954" spans="1:13">
      <c r="A954" s="245" t="s">
        <v>3218</v>
      </c>
      <c r="B954" s="245" t="s">
        <v>2661</v>
      </c>
      <c r="C954" s="245" t="str">
        <f t="shared" si="191"/>
        <v>Angle Girders</v>
      </c>
      <c r="D954" s="246" t="str">
        <f>AllData!A1404</f>
        <v>275u</v>
      </c>
      <c r="E954" s="245" t="str">
        <f>AllData!B1404</f>
        <v>Narrow Angle Girder</v>
      </c>
      <c r="G954" s="245" t="str">
        <f>AllData!C1404</f>
        <v>Length - 36 1/2"</v>
      </c>
      <c r="H954" s="246" t="str">
        <f>AllData!D1404</f>
        <v>73H</v>
      </c>
      <c r="I954" s="245">
        <f>AllData!E1404</f>
        <v>87</v>
      </c>
      <c r="J954" s="245">
        <f>AllData!F1404</f>
        <v>20.57</v>
      </c>
      <c r="K954" s="245">
        <f>ROUND(AllData!G1404,2)</f>
        <v>18.920000000000002</v>
      </c>
      <c r="L954" s="245">
        <f>ROUND(AllData!H1404,2)</f>
        <v>16.46</v>
      </c>
      <c r="M954" s="245" t="str">
        <f t="shared" si="192"/>
        <v>Nickel plate , Green , Blue , Zinc plate</v>
      </c>
    </row>
    <row r="955" spans="1:13">
      <c r="A955" s="245" t="s">
        <v>3219</v>
      </c>
      <c r="B955" s="245" t="s">
        <v>2661</v>
      </c>
      <c r="C955" s="245" t="str">
        <f t="shared" ref="C955:C971" si="193">$Q$11</f>
        <v>Girders - Flat &amp; Other</v>
      </c>
      <c r="D955" s="246" t="str">
        <f>AllData!A1408</f>
        <v>280</v>
      </c>
      <c r="E955" s="245" t="str">
        <f>AllData!B1408</f>
        <v>Narrow Flat Girder</v>
      </c>
      <c r="G955" s="245" t="str">
        <f>AllData!C1408</f>
        <v>Length - 1"</v>
      </c>
      <c r="H955" s="246" t="str">
        <f>AllData!D1408</f>
        <v>2H</v>
      </c>
      <c r="I955" s="245">
        <f>AllData!E1408</f>
        <v>2</v>
      </c>
      <c r="J955" s="245">
        <f>AllData!F1408</f>
        <v>0.73</v>
      </c>
      <c r="K955" s="245">
        <f>ROUND(AllData!G1408,2)</f>
        <v>0.67</v>
      </c>
      <c r="L955" s="245">
        <f>ROUND(AllData!H1408,2)</f>
        <v>0.57999999999999996</v>
      </c>
      <c r="M955" s="245" t="str">
        <f t="shared" si="192"/>
        <v>Nickel plate , Green , Blue , Zinc plate</v>
      </c>
    </row>
    <row r="956" spans="1:13">
      <c r="A956" s="245" t="s">
        <v>3220</v>
      </c>
      <c r="B956" s="245" t="s">
        <v>2661</v>
      </c>
      <c r="C956" s="245" t="str">
        <f t="shared" si="193"/>
        <v>Girders - Flat &amp; Other</v>
      </c>
      <c r="D956" s="246" t="str">
        <f>AllData!A1409</f>
        <v>280a</v>
      </c>
      <c r="E956" s="245" t="str">
        <f>AllData!B1409</f>
        <v>Narrow Flat Girder</v>
      </c>
      <c r="G956" s="245" t="str">
        <f>AllData!C1409</f>
        <v>Length - 1 1/2"</v>
      </c>
      <c r="H956" s="246" t="str">
        <f>AllData!D1409</f>
        <v>3H</v>
      </c>
      <c r="I956" s="245">
        <f>AllData!E1409</f>
        <v>3.4</v>
      </c>
      <c r="J956" s="245">
        <f>AllData!F1409</f>
        <v>0.96</v>
      </c>
      <c r="K956" s="245">
        <f>ROUND(AllData!G1409,2)</f>
        <v>0.88</v>
      </c>
      <c r="L956" s="245">
        <f>ROUND(AllData!H1409,2)</f>
        <v>0.77</v>
      </c>
      <c r="M956" s="245" t="str">
        <f t="shared" si="192"/>
        <v>Nickel plate , Green , Blue , Zinc plate</v>
      </c>
    </row>
    <row r="957" spans="1:13">
      <c r="A957" s="245" t="s">
        <v>3221</v>
      </c>
      <c r="B957" s="245" t="s">
        <v>2661</v>
      </c>
      <c r="C957" s="245" t="str">
        <f t="shared" si="193"/>
        <v>Girders - Flat &amp; Other</v>
      </c>
      <c r="D957" s="246" t="str">
        <f>AllData!A1410</f>
        <v>280b</v>
      </c>
      <c r="E957" s="245" t="str">
        <f>AllData!B1410</f>
        <v>Narrow Flat Girder</v>
      </c>
      <c r="G957" s="245" t="str">
        <f>AllData!C1410</f>
        <v>Length - 2"</v>
      </c>
      <c r="H957" s="246" t="str">
        <f>AllData!D1410</f>
        <v>4H</v>
      </c>
      <c r="I957" s="245">
        <f>AllData!E1410</f>
        <v>4.2</v>
      </c>
      <c r="J957" s="245">
        <f>AllData!F1410</f>
        <v>1.21</v>
      </c>
      <c r="K957" s="245">
        <f>ROUND(AllData!G1410,2)</f>
        <v>1.1100000000000001</v>
      </c>
      <c r="L957" s="245">
        <f>ROUND(AllData!H1410,2)</f>
        <v>0.97</v>
      </c>
      <c r="M957" s="245" t="str">
        <f t="shared" si="192"/>
        <v>Nickel plate , Green , Blue , Zinc plate</v>
      </c>
    </row>
    <row r="958" spans="1:13">
      <c r="A958" s="245" t="s">
        <v>3222</v>
      </c>
      <c r="B958" s="245" t="s">
        <v>2661</v>
      </c>
      <c r="C958" s="245" t="str">
        <f t="shared" si="193"/>
        <v>Girders - Flat &amp; Other</v>
      </c>
      <c r="D958" s="246" t="str">
        <f>AllData!A1411</f>
        <v>280c</v>
      </c>
      <c r="E958" s="245" t="str">
        <f>AllData!B1411</f>
        <v>Narrow Flat Girder</v>
      </c>
      <c r="G958" s="245" t="str">
        <f>AllData!C1411</f>
        <v>Length - 2 1/2"</v>
      </c>
      <c r="H958" s="246" t="str">
        <f>AllData!D1411</f>
        <v>5H</v>
      </c>
      <c r="I958" s="245">
        <f>AllData!E1411</f>
        <v>5.7</v>
      </c>
      <c r="J958" s="245">
        <f>AllData!F1411</f>
        <v>1.41</v>
      </c>
      <c r="K958" s="245">
        <f>ROUND(AllData!G1411,2)</f>
        <v>1.3</v>
      </c>
      <c r="L958" s="245">
        <f>ROUND(AllData!H1411,2)</f>
        <v>1.1299999999999999</v>
      </c>
      <c r="M958" s="245" t="str">
        <f t="shared" si="192"/>
        <v>Nickel plate , Green , Blue , Zinc plate</v>
      </c>
    </row>
    <row r="959" spans="1:13">
      <c r="A959" s="245" t="s">
        <v>3223</v>
      </c>
      <c r="B959" s="245" t="s">
        <v>2661</v>
      </c>
      <c r="C959" s="245" t="str">
        <f t="shared" si="193"/>
        <v>Girders - Flat &amp; Other</v>
      </c>
      <c r="D959" s="246" t="str">
        <f>AllData!A1412</f>
        <v>280d</v>
      </c>
      <c r="E959" s="245" t="str">
        <f>AllData!B1412</f>
        <v>Narrow Flat Girder</v>
      </c>
      <c r="G959" s="245" t="str">
        <f>AllData!C1412</f>
        <v>Length - 3"</v>
      </c>
      <c r="H959" s="246" t="str">
        <f>AllData!D1412</f>
        <v>6H</v>
      </c>
      <c r="I959" s="245">
        <f>AllData!E1412</f>
        <v>6.8</v>
      </c>
      <c r="J959" s="245">
        <f>AllData!F1412</f>
        <v>1.64</v>
      </c>
      <c r="K959" s="245">
        <f>ROUND(AllData!G1412,2)</f>
        <v>1.51</v>
      </c>
      <c r="L959" s="245">
        <f>ROUND(AllData!H1412,2)</f>
        <v>1.31</v>
      </c>
      <c r="M959" s="245" t="str">
        <f t="shared" si="192"/>
        <v>Nickel plate , Green , Blue , Zinc plate</v>
      </c>
    </row>
    <row r="960" spans="1:13">
      <c r="A960" s="245" t="s">
        <v>3224</v>
      </c>
      <c r="B960" s="245" t="s">
        <v>2661</v>
      </c>
      <c r="C960" s="245" t="str">
        <f t="shared" si="193"/>
        <v>Girders - Flat &amp; Other</v>
      </c>
      <c r="D960" s="246" t="str">
        <f>AllData!A1413</f>
        <v>280e</v>
      </c>
      <c r="E960" s="245" t="str">
        <f>AllData!B1413</f>
        <v>Narrow Flat Girder</v>
      </c>
      <c r="G960" s="245" t="str">
        <f>AllData!C1413</f>
        <v>Length - 3 1/2"</v>
      </c>
      <c r="H960" s="246" t="str">
        <f>AllData!D1413</f>
        <v>7H</v>
      </c>
      <c r="I960" s="245">
        <f>AllData!E1413</f>
        <v>8.4</v>
      </c>
      <c r="J960" s="245">
        <f>AllData!F1413</f>
        <v>1.87</v>
      </c>
      <c r="K960" s="245">
        <f>ROUND(AllData!G1413,2)</f>
        <v>1.72</v>
      </c>
      <c r="L960" s="245">
        <f>ROUND(AllData!H1413,2)</f>
        <v>1.5</v>
      </c>
      <c r="M960" s="245" t="str">
        <f t="shared" si="192"/>
        <v>Nickel plate , Green , Blue , Zinc plate</v>
      </c>
    </row>
    <row r="961" spans="1:13">
      <c r="A961" s="245" t="s">
        <v>3225</v>
      </c>
      <c r="B961" s="245" t="s">
        <v>2661</v>
      </c>
      <c r="C961" s="245" t="str">
        <f t="shared" si="193"/>
        <v>Girders - Flat &amp; Other</v>
      </c>
      <c r="D961" s="246" t="str">
        <f>AllData!A1414</f>
        <v>280f</v>
      </c>
      <c r="E961" s="245" t="str">
        <f>AllData!B1414</f>
        <v>Narrow Flat Girder</v>
      </c>
      <c r="G961" s="245" t="str">
        <f>AllData!C1414</f>
        <v>Length - 4"</v>
      </c>
      <c r="H961" s="246" t="str">
        <f>AllData!D1414</f>
        <v>8H</v>
      </c>
      <c r="I961" s="245">
        <f>AllData!E1414</f>
        <v>9.3000000000000007</v>
      </c>
      <c r="J961" s="245">
        <f>AllData!F1414</f>
        <v>2.19</v>
      </c>
      <c r="K961" s="245">
        <f>ROUND(AllData!G1414,2)</f>
        <v>2.0099999999999998</v>
      </c>
      <c r="L961" s="245">
        <f>ROUND(AllData!H1414,2)</f>
        <v>1.75</v>
      </c>
      <c r="M961" s="245" t="str">
        <f t="shared" si="192"/>
        <v>Nickel plate , Green , Blue , Zinc plate</v>
      </c>
    </row>
    <row r="962" spans="1:13">
      <c r="A962" s="245" t="s">
        <v>3226</v>
      </c>
      <c r="B962" s="245" t="s">
        <v>2661</v>
      </c>
      <c r="C962" s="245" t="str">
        <f t="shared" si="193"/>
        <v>Girders - Flat &amp; Other</v>
      </c>
      <c r="D962" s="246" t="str">
        <f>AllData!A1415</f>
        <v>280g</v>
      </c>
      <c r="E962" s="245" t="str">
        <f>AllData!B1415</f>
        <v>Narrow Flat Girder</v>
      </c>
      <c r="G962" s="245" t="str">
        <f>AllData!C1415</f>
        <v>Length - 4 1/2"</v>
      </c>
      <c r="H962" s="246" t="str">
        <f>AllData!D1415</f>
        <v>9H</v>
      </c>
      <c r="I962" s="245">
        <f>AllData!E1415</f>
        <v>11.9</v>
      </c>
      <c r="J962" s="245">
        <f>AllData!F1415</f>
        <v>2.4300000000000002</v>
      </c>
      <c r="K962" s="245">
        <f>ROUND(AllData!G1415,2)</f>
        <v>2.2400000000000002</v>
      </c>
      <c r="L962" s="245">
        <f>ROUND(AllData!H1415,2)</f>
        <v>1.94</v>
      </c>
      <c r="M962" s="245" t="str">
        <f t="shared" si="192"/>
        <v>Nickel plate , Green , Blue , Zinc plate</v>
      </c>
    </row>
    <row r="963" spans="1:13">
      <c r="A963" s="245" t="s">
        <v>3227</v>
      </c>
      <c r="B963" s="245" t="s">
        <v>2661</v>
      </c>
      <c r="C963" s="245" t="str">
        <f t="shared" si="193"/>
        <v>Girders - Flat &amp; Other</v>
      </c>
      <c r="D963" s="246" t="str">
        <f>AllData!A1416</f>
        <v>280h</v>
      </c>
      <c r="E963" s="245" t="str">
        <f>AllData!B1416</f>
        <v>Narrow Flat Girder</v>
      </c>
      <c r="G963" s="245" t="str">
        <f>AllData!C1416</f>
        <v>Length - 5 1/2"</v>
      </c>
      <c r="H963" s="246" t="str">
        <f>AllData!D1416</f>
        <v>11H</v>
      </c>
      <c r="I963" s="245">
        <f>AllData!E1416</f>
        <v>13</v>
      </c>
      <c r="J963" s="245">
        <f>AllData!F1416</f>
        <v>2.97</v>
      </c>
      <c r="K963" s="245">
        <f>ROUND(AllData!G1416,2)</f>
        <v>2.73</v>
      </c>
      <c r="L963" s="245">
        <f>ROUND(AllData!H1416,2)</f>
        <v>2.38</v>
      </c>
      <c r="M963" s="245" t="str">
        <f t="shared" si="192"/>
        <v>Nickel plate , Green , Blue , Zinc plate</v>
      </c>
    </row>
    <row r="964" spans="1:13">
      <c r="A964" s="245" t="s">
        <v>3228</v>
      </c>
      <c r="B964" s="245" t="s">
        <v>2661</v>
      </c>
      <c r="C964" s="245" t="str">
        <f t="shared" si="193"/>
        <v>Girders - Flat &amp; Other</v>
      </c>
      <c r="D964" s="246" t="str">
        <f>AllData!A1417</f>
        <v>280j</v>
      </c>
      <c r="E964" s="245" t="str">
        <f>AllData!B1417</f>
        <v>Narrow Flat Girder</v>
      </c>
      <c r="G964" s="245" t="str">
        <f>AllData!C1417</f>
        <v>Length - 6 1/2"</v>
      </c>
      <c r="H964" s="246" t="str">
        <f>AllData!D1417</f>
        <v>13H</v>
      </c>
      <c r="I964" s="245">
        <f>AllData!E1417</f>
        <v>15.7</v>
      </c>
      <c r="J964" s="245">
        <f>AllData!F1417</f>
        <v>3.49</v>
      </c>
      <c r="K964" s="245">
        <f>ROUND(AllData!G1417,2)</f>
        <v>3.21</v>
      </c>
      <c r="L964" s="245">
        <f>ROUND(AllData!H1417,2)</f>
        <v>2.79</v>
      </c>
      <c r="M964" s="245" t="str">
        <f t="shared" si="192"/>
        <v>Nickel plate , Green , Blue , Zinc plate</v>
      </c>
    </row>
    <row r="965" spans="1:13">
      <c r="A965" s="245" t="s">
        <v>3229</v>
      </c>
      <c r="B965" s="245" t="s">
        <v>2661</v>
      </c>
      <c r="C965" s="245" t="str">
        <f t="shared" si="193"/>
        <v>Girders - Flat &amp; Other</v>
      </c>
      <c r="D965" s="246" t="str">
        <f>AllData!A1418</f>
        <v>280k</v>
      </c>
      <c r="E965" s="245" t="str">
        <f>AllData!B1418</f>
        <v>Narrow Flat Girder</v>
      </c>
      <c r="G965" s="245" t="str">
        <f>AllData!C1418</f>
        <v>Length - 7 1/2"</v>
      </c>
      <c r="H965" s="246" t="str">
        <f>AllData!D1418</f>
        <v>15H</v>
      </c>
      <c r="I965" s="245">
        <f>AllData!E1418</f>
        <v>18.600000000000001</v>
      </c>
      <c r="J965" s="245">
        <f>AllData!F1418</f>
        <v>4.04</v>
      </c>
      <c r="K965" s="245">
        <f>ROUND(AllData!G1418,2)</f>
        <v>3.72</v>
      </c>
      <c r="L965" s="245">
        <f>ROUND(AllData!H1418,2)</f>
        <v>3.23</v>
      </c>
      <c r="M965" s="245" t="str">
        <f t="shared" si="192"/>
        <v>Nickel plate , Green , Blue , Zinc plate</v>
      </c>
    </row>
    <row r="966" spans="1:13">
      <c r="A966" s="245" t="s">
        <v>3230</v>
      </c>
      <c r="B966" s="245" t="s">
        <v>2661</v>
      </c>
      <c r="C966" s="245" t="str">
        <f t="shared" si="193"/>
        <v>Girders - Flat &amp; Other</v>
      </c>
      <c r="D966" s="246" t="str">
        <f>AllData!A1419</f>
        <v>280m</v>
      </c>
      <c r="E966" s="245" t="str">
        <f>AllData!B1419</f>
        <v>Narrow Flat Girder</v>
      </c>
      <c r="G966" s="245" t="str">
        <f>AllData!C1419</f>
        <v>Length - 9 1/2"</v>
      </c>
      <c r="H966" s="246" t="str">
        <f>AllData!D1419</f>
        <v>19H</v>
      </c>
      <c r="I966" s="245">
        <f>AllData!E1419</f>
        <v>23.7</v>
      </c>
      <c r="J966" s="245">
        <f>AllData!F1419</f>
        <v>5.1100000000000003</v>
      </c>
      <c r="K966" s="245">
        <f>ROUND(AllData!G1419,2)</f>
        <v>4.7</v>
      </c>
      <c r="L966" s="245">
        <f>ROUND(AllData!H1419,2)</f>
        <v>4.09</v>
      </c>
      <c r="M966" s="245" t="str">
        <f t="shared" si="192"/>
        <v>Nickel plate , Green , Blue , Zinc plate</v>
      </c>
    </row>
    <row r="967" spans="1:13">
      <c r="A967" s="245" t="s">
        <v>3231</v>
      </c>
      <c r="B967" s="245" t="s">
        <v>2661</v>
      </c>
      <c r="C967" s="245" t="str">
        <f t="shared" si="193"/>
        <v>Girders - Flat &amp; Other</v>
      </c>
      <c r="D967" s="246" t="str">
        <f>AllData!A1420</f>
        <v>280q</v>
      </c>
      <c r="E967" s="245" t="str">
        <f>AllData!B1420</f>
        <v>Narrow Flat Girder</v>
      </c>
      <c r="G967" s="245" t="str">
        <f>AllData!C1420</f>
        <v>Length - 12 1/2"</v>
      </c>
      <c r="H967" s="246" t="str">
        <f>AllData!D1420</f>
        <v>25H</v>
      </c>
      <c r="I967" s="245">
        <f>AllData!E1420</f>
        <v>30.1</v>
      </c>
      <c r="J967" s="245">
        <f>AllData!F1420</f>
        <v>6.65</v>
      </c>
      <c r="K967" s="245">
        <f>ROUND(AllData!G1420,2)</f>
        <v>6.12</v>
      </c>
      <c r="L967" s="245">
        <f>ROUND(AllData!H1420,2)</f>
        <v>5.32</v>
      </c>
      <c r="M967" s="245" t="str">
        <f t="shared" si="192"/>
        <v>Nickel plate , Green , Blue , Zinc plate</v>
      </c>
    </row>
    <row r="968" spans="1:13">
      <c r="A968" s="245" t="s">
        <v>3232</v>
      </c>
      <c r="B968" s="245" t="s">
        <v>2661</v>
      </c>
      <c r="C968" s="245" t="str">
        <f t="shared" si="193"/>
        <v>Girders - Flat &amp; Other</v>
      </c>
      <c r="D968" s="246" t="str">
        <f>AllData!A1421</f>
        <v>280r</v>
      </c>
      <c r="E968" s="245" t="str">
        <f>AllData!B1421</f>
        <v>Narrow Flat Girder</v>
      </c>
      <c r="G968" s="245" t="str">
        <f>AllData!C1421</f>
        <v>Length - 15 1/2"</v>
      </c>
      <c r="H968" s="246" t="str">
        <f>AllData!D1421</f>
        <v>31H</v>
      </c>
      <c r="I968" s="245">
        <f>AllData!E1421</f>
        <v>37.4</v>
      </c>
      <c r="J968" s="245">
        <f>AllData!F1421</f>
        <v>7.97</v>
      </c>
      <c r="K968" s="245">
        <f>ROUND(AllData!G1421,2)</f>
        <v>7.33</v>
      </c>
      <c r="L968" s="245">
        <f>ROUND(AllData!H1421,2)</f>
        <v>6.38</v>
      </c>
      <c r="M968" s="245" t="str">
        <f t="shared" si="192"/>
        <v>Nickel plate , Green , Blue , Zinc plate</v>
      </c>
    </row>
    <row r="969" spans="1:13">
      <c r="A969" s="245" t="s">
        <v>3233</v>
      </c>
      <c r="B969" s="245" t="s">
        <v>2661</v>
      </c>
      <c r="C969" s="245" t="str">
        <f t="shared" si="193"/>
        <v>Girders - Flat &amp; Other</v>
      </c>
      <c r="D969" s="246" t="str">
        <f>AllData!A1422</f>
        <v>280s</v>
      </c>
      <c r="E969" s="245" t="str">
        <f>AllData!B1422</f>
        <v>Narrow Flat Girder</v>
      </c>
      <c r="G969" s="245" t="str">
        <f>AllData!C1422</f>
        <v>Length - 18 1/2"</v>
      </c>
      <c r="H969" s="246" t="str">
        <f>AllData!D1422</f>
        <v>37H</v>
      </c>
      <c r="I969" s="245">
        <f>AllData!E1422</f>
        <v>43.9</v>
      </c>
      <c r="J969" s="245">
        <f>AllData!F1422</f>
        <v>9.6999999999999993</v>
      </c>
      <c r="K969" s="245">
        <f>ROUND(AllData!G1422,2)</f>
        <v>8.92</v>
      </c>
      <c r="L969" s="245">
        <f>ROUND(AllData!H1422,2)</f>
        <v>7.76</v>
      </c>
      <c r="M969" s="245" t="str">
        <f t="shared" si="192"/>
        <v>Nickel plate , Green , Blue , Zinc plate</v>
      </c>
    </row>
    <row r="970" spans="1:13">
      <c r="A970" s="245" t="s">
        <v>3234</v>
      </c>
      <c r="B970" s="245" t="s">
        <v>2661</v>
      </c>
      <c r="C970" s="245" t="str">
        <f t="shared" si="193"/>
        <v>Girders - Flat &amp; Other</v>
      </c>
      <c r="D970" s="246" t="str">
        <f>AllData!A1423</f>
        <v>280t</v>
      </c>
      <c r="E970" s="245" t="str">
        <f>AllData!B1423</f>
        <v>Narrow Flat Girder</v>
      </c>
      <c r="G970" s="245" t="str">
        <f>AllData!C1423</f>
        <v>Length - 24 1/2"</v>
      </c>
      <c r="H970" s="246" t="str">
        <f>AllData!D1423</f>
        <v>49H</v>
      </c>
      <c r="I970" s="245">
        <f>AllData!E1423</f>
        <v>58</v>
      </c>
      <c r="J970" s="245">
        <f>AllData!F1423</f>
        <v>12.83</v>
      </c>
      <c r="K970" s="245">
        <f>ROUND(AllData!G1423,2)</f>
        <v>11.8</v>
      </c>
      <c r="L970" s="245">
        <f>ROUND(AllData!H1423,2)</f>
        <v>10.26</v>
      </c>
      <c r="M970" s="245" t="str">
        <f t="shared" si="192"/>
        <v>Nickel plate , Green , Blue , Zinc plate</v>
      </c>
    </row>
    <row r="971" spans="1:13">
      <c r="A971" s="245" t="s">
        <v>3235</v>
      </c>
      <c r="B971" s="245" t="s">
        <v>2661</v>
      </c>
      <c r="C971" s="245" t="str">
        <f t="shared" si="193"/>
        <v>Girders - Flat &amp; Other</v>
      </c>
      <c r="D971" s="246" t="str">
        <f>AllData!A1424</f>
        <v>280u</v>
      </c>
      <c r="E971" s="245" t="str">
        <f>AllData!B1424</f>
        <v>Narrow Flat Girder</v>
      </c>
      <c r="G971" s="245" t="str">
        <f>AllData!C1424</f>
        <v>Length - 36 1/2"</v>
      </c>
      <c r="H971" s="246" t="str">
        <f>AllData!D1424</f>
        <v>73H</v>
      </c>
      <c r="I971" s="245">
        <f>AllData!E1424</f>
        <v>87</v>
      </c>
      <c r="J971" s="245">
        <f>AllData!F1424</f>
        <v>20.57</v>
      </c>
      <c r="K971" s="245">
        <f>ROUND(AllData!G1424,2)</f>
        <v>18.920000000000002</v>
      </c>
      <c r="L971" s="245">
        <f>ROUND(AllData!H1424,2)</f>
        <v>16.46</v>
      </c>
      <c r="M971" s="245" t="str">
        <f t="shared" si="192"/>
        <v>Nickel plate , Green , Blue , Zinc plate</v>
      </c>
    </row>
    <row r="972" spans="1:13">
      <c r="A972" s="245" t="s">
        <v>3236</v>
      </c>
      <c r="B972" s="245" t="s">
        <v>2661</v>
      </c>
      <c r="C972" s="245" t="str">
        <f t="shared" ref="C972:C979" si="194">$Q$5</f>
        <v>Strips &amp; Perforated Components</v>
      </c>
      <c r="D972" s="246" t="str">
        <f>AllData!A1428</f>
        <v>273c</v>
      </c>
      <c r="E972" s="245" t="str">
        <f>AllData!B1428</f>
        <v>Narrow Curved Strip</v>
      </c>
      <c r="G972" s="245" t="str">
        <f>AllData!C1428</f>
        <v>5 1/2" - no step</v>
      </c>
      <c r="H972" s="246" t="str">
        <f>AllData!D1428</f>
        <v>11H</v>
      </c>
      <c r="I972" s="245">
        <f>AllData!E1428</f>
        <v>6.5</v>
      </c>
      <c r="J972" s="245">
        <f>AllData!F1428</f>
        <v>2.06</v>
      </c>
      <c r="K972" s="245">
        <f>ROUND(AllData!G1428,2)</f>
        <v>1.9</v>
      </c>
      <c r="L972" s="245">
        <f>ROUND(AllData!H1428,2)</f>
        <v>1.65</v>
      </c>
      <c r="M972" s="245" t="str">
        <f t="shared" si="192"/>
        <v>Nickel plate , Green , Blue , Zinc plate</v>
      </c>
    </row>
    <row r="973" spans="1:13">
      <c r="A973" s="245" t="s">
        <v>3237</v>
      </c>
      <c r="B973" s="245" t="s">
        <v>2661</v>
      </c>
      <c r="C973" s="245" t="str">
        <f t="shared" si="194"/>
        <v>Strips &amp; Perforated Components</v>
      </c>
      <c r="D973" s="246" t="str">
        <f>AllData!A1429</f>
        <v>273f</v>
      </c>
      <c r="E973" s="245" t="str">
        <f>AllData!B1429</f>
        <v>Narrow Curved Strip</v>
      </c>
      <c r="G973" s="245" t="str">
        <f>AllData!C1429</f>
        <v>3'' stepped</v>
      </c>
      <c r="H973" s="246" t="str">
        <f>AllData!D1429</f>
        <v>5H</v>
      </c>
      <c r="I973" s="245">
        <f>AllData!E1429</f>
        <v>3.25</v>
      </c>
      <c r="J973" s="245">
        <f>AllData!F1429</f>
        <v>1.61</v>
      </c>
      <c r="K973" s="245">
        <f>ROUND(AllData!G1429,2)</f>
        <v>1.48</v>
      </c>
      <c r="L973" s="245">
        <f>ROUND(AllData!H1429,2)</f>
        <v>1.29</v>
      </c>
      <c r="M973" s="245" t="str">
        <f t="shared" si="192"/>
        <v>Nickel plate , Green , Blue , Zinc plate</v>
      </c>
    </row>
    <row r="974" spans="1:13">
      <c r="A974" s="245" t="s">
        <v>3238</v>
      </c>
      <c r="B974" s="245" t="s">
        <v>2661</v>
      </c>
      <c r="C974" s="245" t="str">
        <f t="shared" si="194"/>
        <v>Strips &amp; Perforated Components</v>
      </c>
      <c r="D974" s="246" t="str">
        <f>AllData!A1430</f>
        <v>273g</v>
      </c>
      <c r="E974" s="245" t="str">
        <f>AllData!B1430</f>
        <v>Narrow Curved Strip</v>
      </c>
      <c r="G974" s="245" t="str">
        <f>AllData!C1430</f>
        <v>4" stepped</v>
      </c>
      <c r="H974" s="246" t="str">
        <f>AllData!D1430</f>
        <v>8H</v>
      </c>
      <c r="I974" s="245">
        <f>AllData!E1430</f>
        <v>4.7</v>
      </c>
      <c r="J974" s="245">
        <f>AllData!F1430</f>
        <v>2.04</v>
      </c>
      <c r="K974" s="245">
        <f>ROUND(AllData!G1430,2)</f>
        <v>1.88</v>
      </c>
      <c r="L974" s="245">
        <f>ROUND(AllData!H1430,2)</f>
        <v>1.63</v>
      </c>
      <c r="M974" s="245" t="str">
        <f t="shared" si="192"/>
        <v>Nickel plate , Green , Blue , Zinc plate</v>
      </c>
    </row>
    <row r="975" spans="1:13">
      <c r="A975" s="245" t="s">
        <v>3239</v>
      </c>
      <c r="B975" s="245" t="s">
        <v>2661</v>
      </c>
      <c r="C975" s="245" t="str">
        <f t="shared" si="194"/>
        <v>Strips &amp; Perforated Components</v>
      </c>
      <c r="D975" s="246" t="str">
        <f>AllData!A1431</f>
        <v>273h</v>
      </c>
      <c r="E975" s="245" t="str">
        <f>AllData!B1431</f>
        <v>Narrow Curved Strip</v>
      </c>
      <c r="G975" s="245" t="str">
        <f>AllData!C1431</f>
        <v>2 1/2'' - no step</v>
      </c>
      <c r="H975" s="246" t="str">
        <f>AllData!D1431</f>
        <v>5H</v>
      </c>
      <c r="I975" s="245">
        <f>AllData!E1431</f>
        <v>3.2</v>
      </c>
      <c r="J975" s="245">
        <f>AllData!F1431</f>
        <v>1.22</v>
      </c>
      <c r="K975" s="245">
        <f>ROUND(AllData!G1431,2)</f>
        <v>1.1200000000000001</v>
      </c>
      <c r="L975" s="245">
        <f>ROUND(AllData!H1431,2)</f>
        <v>0.98</v>
      </c>
      <c r="M975" s="245" t="str">
        <f t="shared" si="192"/>
        <v>Nickel plate , Green , Blue , Zinc plate</v>
      </c>
    </row>
    <row r="976" spans="1:13">
      <c r="A976" s="245" t="s">
        <v>3240</v>
      </c>
      <c r="B976" s="245" t="s">
        <v>2661</v>
      </c>
      <c r="C976" s="245" t="str">
        <f t="shared" si="194"/>
        <v>Strips &amp; Perforated Components</v>
      </c>
      <c r="D976" s="246" t="str">
        <f>AllData!A1432</f>
        <v>273k</v>
      </c>
      <c r="E976" s="245" t="str">
        <f>AllData!B1432</f>
        <v>Narrow Curved Strip</v>
      </c>
      <c r="G976" s="245" t="str">
        <f>AllData!C1432</f>
        <v>2 1/2'' stepped</v>
      </c>
      <c r="H976" s="246" t="str">
        <f>AllData!D1432</f>
        <v>5H</v>
      </c>
      <c r="I976" s="245">
        <f>AllData!E1432</f>
        <v>3.8</v>
      </c>
      <c r="J976" s="245">
        <f>AllData!F1432</f>
        <v>1.38</v>
      </c>
      <c r="K976" s="245">
        <f>ROUND(AllData!G1432,2)</f>
        <v>1.27</v>
      </c>
      <c r="L976" s="245">
        <f>ROUND(AllData!H1432,2)</f>
        <v>1.1000000000000001</v>
      </c>
      <c r="M976" s="245" t="str">
        <f t="shared" si="192"/>
        <v>Nickel plate , Green , Blue , Zinc plate</v>
      </c>
    </row>
    <row r="977" spans="1:13">
      <c r="A977" s="245" t="s">
        <v>3241</v>
      </c>
      <c r="B977" s="245" t="s">
        <v>2661</v>
      </c>
      <c r="C977" s="245" t="str">
        <f t="shared" si="194"/>
        <v>Strips &amp; Perforated Components</v>
      </c>
      <c r="D977" s="246" t="str">
        <f>AllData!A1434</f>
        <v>289</v>
      </c>
      <c r="E977" s="245" t="str">
        <f>AllData!B1434</f>
        <v>Narrow Curved Strip - 1/4" spaced holes</v>
      </c>
      <c r="G977" s="245" t="str">
        <f>AllData!C1434</f>
        <v>5 1/2" - no step</v>
      </c>
      <c r="H977" s="246" t="str">
        <f>AllData!D1434</f>
        <v>21H</v>
      </c>
      <c r="I977" s="245">
        <f>AllData!E1434</f>
        <v>6</v>
      </c>
      <c r="J977" s="245">
        <f>AllData!F1434</f>
        <v>2.4</v>
      </c>
      <c r="K977" s="245">
        <f>ROUND(AllData!G1434,2)</f>
        <v>2.21</v>
      </c>
      <c r="L977" s="245">
        <f>ROUND(AllData!H1434,2)</f>
        <v>1.92</v>
      </c>
      <c r="M977" s="245" t="str">
        <f>_xlfn.TEXTJOIN(" , ",TRUE,$Q$43,$Q$44,$Q$45)</f>
        <v>Green , Blue , Zinc plate</v>
      </c>
    </row>
    <row r="978" spans="1:13">
      <c r="A978" s="245" t="s">
        <v>3242</v>
      </c>
      <c r="B978" s="245" t="s">
        <v>2661</v>
      </c>
      <c r="C978" s="245" t="str">
        <f t="shared" si="194"/>
        <v>Strips &amp; Perforated Components</v>
      </c>
      <c r="D978" s="246" t="str">
        <f>AllData!A1435</f>
        <v>289b</v>
      </c>
      <c r="E978" s="245" t="str">
        <f>AllData!B1435</f>
        <v>Narrow Curved Strip - 1/4" spaced holes</v>
      </c>
      <c r="G978" s="245" t="str">
        <f>AllData!C1435</f>
        <v>4" stepped</v>
      </c>
      <c r="H978" s="246" t="str">
        <f>AllData!D1435</f>
        <v>15H</v>
      </c>
      <c r="I978" s="245">
        <f>AllData!E1435</f>
        <v>4</v>
      </c>
      <c r="J978" s="245">
        <f>AllData!F1435</f>
        <v>2.39</v>
      </c>
      <c r="K978" s="245">
        <f>ROUND(AllData!G1435,2)</f>
        <v>2.2000000000000002</v>
      </c>
      <c r="L978" s="245">
        <f>ROUND(AllData!H1435,2)</f>
        <v>1.91</v>
      </c>
      <c r="M978" s="245" t="str">
        <f t="shared" ref="M978:M979" si="195">_xlfn.TEXTJOIN(" , ",TRUE,$Q$43,$Q$44,$Q$45)</f>
        <v>Green , Blue , Zinc plate</v>
      </c>
    </row>
    <row r="979" spans="1:13">
      <c r="A979" s="245" t="s">
        <v>3243</v>
      </c>
      <c r="B979" s="245" t="s">
        <v>2661</v>
      </c>
      <c r="C979" s="245" t="str">
        <f t="shared" si="194"/>
        <v>Strips &amp; Perforated Components</v>
      </c>
      <c r="D979" s="246" t="str">
        <f>AllData!A1436</f>
        <v>289c</v>
      </c>
      <c r="E979" s="245" t="str">
        <f>AllData!B1436</f>
        <v>Narrow Curved Strip - 1/4" spaced holes</v>
      </c>
      <c r="G979" s="245" t="str">
        <f>AllData!C1436</f>
        <v>2 1/2'' - no step</v>
      </c>
      <c r="H979" s="246" t="str">
        <f>AllData!D1436</f>
        <v>9H</v>
      </c>
      <c r="I979" s="245">
        <f>AllData!E1436</f>
        <v>3</v>
      </c>
      <c r="J979" s="245">
        <f>AllData!F1436</f>
        <v>1.79</v>
      </c>
      <c r="K979" s="245">
        <f>ROUND(AllData!G1436,2)</f>
        <v>1.65</v>
      </c>
      <c r="L979" s="245">
        <f>ROUND(AllData!H1436,2)</f>
        <v>1.43</v>
      </c>
      <c r="M979" s="245" t="str">
        <f t="shared" si="195"/>
        <v>Green , Blue , Zinc plate</v>
      </c>
    </row>
    <row r="980" spans="1:13">
      <c r="A980" s="245" t="s">
        <v>3244</v>
      </c>
      <c r="B980" s="245" t="s">
        <v>2661</v>
      </c>
      <c r="C980" s="245" t="str">
        <f>$Q$17</f>
        <v>Circular Parts</v>
      </c>
      <c r="D980" s="246" t="str">
        <f>AllData!A1440</f>
        <v>274a</v>
      </c>
      <c r="E980" s="245" t="str">
        <f>AllData!B1440</f>
        <v>Narrow Circular Strip</v>
      </c>
      <c r="G980" s="245" t="str">
        <f>AllData!C1440</f>
        <v>Dia - 2 1/2''</v>
      </c>
      <c r="H980" s="246"/>
      <c r="I980" s="245">
        <f>AllData!E1440</f>
        <v>12.6</v>
      </c>
      <c r="J980" s="245">
        <f>AllData!F1440</f>
        <v>6.02</v>
      </c>
      <c r="K980" s="245">
        <f>ROUND(AllData!G1440,2)</f>
        <v>5.54</v>
      </c>
      <c r="L980" s="245">
        <f>ROUND(AllData!H1440,2)</f>
        <v>4.82</v>
      </c>
      <c r="M980" s="245" t="str">
        <f t="shared" ref="M980:M984" si="196">_xlfn.TEXTJOIN(" , ",TRUE,$Q$44,$Q$47)</f>
        <v>Blue , Red</v>
      </c>
    </row>
    <row r="981" spans="1:13">
      <c r="A981" s="245" t="s">
        <v>3245</v>
      </c>
      <c r="B981" s="245" t="s">
        <v>2661</v>
      </c>
      <c r="C981" s="245" t="str">
        <f>$Q$17</f>
        <v>Circular Parts</v>
      </c>
      <c r="D981" s="246" t="str">
        <f>AllData!A1441</f>
        <v>274b</v>
      </c>
      <c r="E981" s="245" t="str">
        <f>AllData!B1441</f>
        <v>Narrow Circular Strip</v>
      </c>
      <c r="G981" s="245" t="str">
        <f>AllData!C1441</f>
        <v>Dia - 3 1/2''</v>
      </c>
      <c r="H981" s="246"/>
      <c r="I981" s="245">
        <f>AllData!E1441</f>
        <v>13.5</v>
      </c>
      <c r="J981" s="245">
        <f>AllData!F1441</f>
        <v>7.55</v>
      </c>
      <c r="K981" s="245">
        <f>ROUND(AllData!G1441,2)</f>
        <v>6.95</v>
      </c>
      <c r="L981" s="245">
        <f>ROUND(AllData!H1441,2)</f>
        <v>6.04</v>
      </c>
      <c r="M981" s="245" t="str">
        <f t="shared" si="196"/>
        <v>Blue , Red</v>
      </c>
    </row>
    <row r="982" spans="1:13">
      <c r="A982" s="245" t="s">
        <v>3246</v>
      </c>
      <c r="B982" s="245" t="s">
        <v>2661</v>
      </c>
      <c r="C982" s="245" t="str">
        <f>$Q$17</f>
        <v>Circular Parts</v>
      </c>
      <c r="D982" s="246" t="str">
        <f>AllData!A1442</f>
        <v>274c</v>
      </c>
      <c r="E982" s="245" t="str">
        <f>AllData!B1442</f>
        <v>Narrow Circular Strip</v>
      </c>
      <c r="G982" s="245" t="str">
        <f>AllData!C1442</f>
        <v>Dia - 4 1/2"</v>
      </c>
      <c r="H982" s="246"/>
      <c r="I982" s="245">
        <f>AllData!E1442</f>
        <v>27</v>
      </c>
      <c r="J982" s="245">
        <f>AllData!F1442</f>
        <v>9.02</v>
      </c>
      <c r="K982" s="245">
        <f>ROUND(AllData!G1442,2)</f>
        <v>8.3000000000000007</v>
      </c>
      <c r="L982" s="245">
        <f>ROUND(AllData!H1442,2)</f>
        <v>7.22</v>
      </c>
      <c r="M982" s="245" t="str">
        <f t="shared" si="196"/>
        <v>Blue , Red</v>
      </c>
    </row>
    <row r="983" spans="1:13">
      <c r="A983" s="245" t="s">
        <v>3247</v>
      </c>
      <c r="B983" s="245" t="s">
        <v>2661</v>
      </c>
      <c r="C983" s="245" t="str">
        <f>$Q$17</f>
        <v>Circular Parts</v>
      </c>
      <c r="D983" s="246" t="str">
        <f>AllData!A1443</f>
        <v>274d</v>
      </c>
      <c r="E983" s="245" t="str">
        <f>AllData!B1443</f>
        <v>Narrow Circular Strip</v>
      </c>
      <c r="G983" s="245" t="str">
        <f>AllData!C1443</f>
        <v>Dia - 5 1/2''</v>
      </c>
      <c r="H983" s="246"/>
      <c r="I983" s="245">
        <f>AllData!E1443</f>
        <v>40.200000000000003</v>
      </c>
      <c r="J983" s="245">
        <f>AllData!F1443</f>
        <v>12.03</v>
      </c>
      <c r="K983" s="245">
        <f>ROUND(AllData!G1443,2)</f>
        <v>11.07</v>
      </c>
      <c r="L983" s="245">
        <f>ROUND(AllData!H1443,2)</f>
        <v>9.6199999999999992</v>
      </c>
      <c r="M983" s="245" t="str">
        <f t="shared" si="196"/>
        <v>Blue , Red</v>
      </c>
    </row>
    <row r="984" spans="1:13">
      <c r="A984" s="245" t="s">
        <v>3248</v>
      </c>
      <c r="B984" s="245" t="s">
        <v>2661</v>
      </c>
      <c r="C984" s="245" t="str">
        <f>$Q$17</f>
        <v>Circular Parts</v>
      </c>
      <c r="D984" s="246" t="str">
        <f>AllData!A1444</f>
        <v>274e</v>
      </c>
      <c r="E984" s="245" t="str">
        <f>AllData!B1444</f>
        <v>Narrow Circular Strip</v>
      </c>
      <c r="G984" s="245" t="str">
        <f>AllData!C1444</f>
        <v>Dia - 7 1/2''</v>
      </c>
      <c r="H984" s="246"/>
      <c r="I984" s="245">
        <f>AllData!E1444</f>
        <v>50.7</v>
      </c>
      <c r="J984" s="245">
        <f>AllData!F1444</f>
        <v>15.98</v>
      </c>
      <c r="K984" s="245">
        <f>ROUND(AllData!G1444,2)</f>
        <v>14.7</v>
      </c>
      <c r="L984" s="245">
        <f>ROUND(AllData!H1444,2)</f>
        <v>12.78</v>
      </c>
      <c r="M984" s="245" t="str">
        <f t="shared" si="196"/>
        <v>Blue , Red</v>
      </c>
    </row>
    <row r="985" spans="1:13">
      <c r="A985" s="245" t="s">
        <v>3249</v>
      </c>
      <c r="B985" s="245" t="s">
        <v>2661</v>
      </c>
      <c r="C985" s="245" t="str">
        <f>$Q$25</f>
        <v>Miscellaneous</v>
      </c>
      <c r="D985" s="246" t="str">
        <f>AllData!A1448</f>
        <v>127a</v>
      </c>
      <c r="E985" s="245" t="str">
        <f>AllData!B1448</f>
        <v>T-Connector</v>
      </c>
      <c r="H985" s="246" t="str">
        <f>AllData!D1448</f>
        <v>3x3x3 Holes</v>
      </c>
      <c r="I985" s="245">
        <f>AllData!E1448</f>
        <v>6.4</v>
      </c>
      <c r="J985" s="245">
        <f>AllData!F1448</f>
        <v>2.44</v>
      </c>
      <c r="K985" s="245">
        <f>ROUND(AllData!G1448,2)</f>
        <v>2.2400000000000002</v>
      </c>
      <c r="L985" s="245">
        <f>ROUND(AllData!H1448,2)</f>
        <v>1.95</v>
      </c>
      <c r="M985" s="245" t="str">
        <f t="shared" ref="M985" si="197">_xlfn.TEXTJOIN(" , ",TRUE,$Q$42,$Q$43,$Q$44,$Q$45)</f>
        <v>Nickel plate , Green , Blue , Zinc plate</v>
      </c>
    </row>
    <row r="986" spans="1:13">
      <c r="A986" s="245" t="s">
        <v>3250</v>
      </c>
      <c r="B986" s="245" t="s">
        <v>2661</v>
      </c>
      <c r="C986" s="245" t="str">
        <f>$Q$25</f>
        <v>Miscellaneous</v>
      </c>
      <c r="D986" s="246" t="str">
        <f>AllData!A1449</f>
        <v>108a</v>
      </c>
      <c r="E986" s="245" t="str">
        <f>AllData!B1449</f>
        <v>Trapezoidal Gusset [3 into 2]</v>
      </c>
      <c r="G986" s="245" t="str">
        <f>AllData!C1449</f>
        <v>Size - 1 1/2''x2 1/2''</v>
      </c>
      <c r="H986" s="246" t="str">
        <f>AllData!D1449</f>
        <v>3x[2+1] Holes</v>
      </c>
      <c r="I986" s="245">
        <f>AllData!E1449</f>
        <v>4.7</v>
      </c>
      <c r="J986" s="245">
        <f>AllData!F1449</f>
        <v>2.48</v>
      </c>
      <c r="K986" s="245">
        <f>ROUND(AllData!G1449,2)</f>
        <v>2.2799999999999998</v>
      </c>
      <c r="L986" s="245">
        <f>ROUND(AllData!H1449,2)</f>
        <v>1.98</v>
      </c>
      <c r="M986" s="245" t="str">
        <f>_xlfn.TEXTJOIN(" , ",TRUE,$Q$43,$Q$47,$Q$45)</f>
        <v>Green , Red , Zinc plate</v>
      </c>
    </row>
    <row r="987" spans="1:13">
      <c r="A987" s="245" t="s">
        <v>3251</v>
      </c>
      <c r="B987" s="245" t="s">
        <v>2661</v>
      </c>
      <c r="C987" s="245" t="str">
        <f t="shared" ref="C987:C1005" si="198">$Q$5</f>
        <v>Strips &amp; Perforated Components</v>
      </c>
      <c r="D987" s="246" t="str">
        <f>AllData!A1453</f>
        <v>245</v>
      </c>
      <c r="E987" s="245" t="str">
        <f>AllData!B1453</f>
        <v>Narrow Slotted Strip</v>
      </c>
      <c r="G987" s="245" t="str">
        <f>AllData!C1453</f>
        <v>Length - 2''</v>
      </c>
      <c r="H987" s="246"/>
      <c r="I987" s="245">
        <f>AllData!E1453</f>
        <v>1.85</v>
      </c>
      <c r="J987" s="245">
        <f>AllData!F1453</f>
        <v>1.24</v>
      </c>
      <c r="K987" s="245">
        <f>ROUND(AllData!G1453,2)</f>
        <v>1.1399999999999999</v>
      </c>
      <c r="L987" s="245">
        <f>ROUND(AllData!H1453,2)</f>
        <v>0.99</v>
      </c>
      <c r="M987" s="245" t="str">
        <f t="shared" ref="M987:M990" si="199">_xlfn.TEXTJOIN(" , ",TRUE,$Q$42,$Q$43,$Q$44,$Q$45)</f>
        <v>Nickel plate , Green , Blue , Zinc plate</v>
      </c>
    </row>
    <row r="988" spans="1:13">
      <c r="A988" s="245" t="s">
        <v>3252</v>
      </c>
      <c r="B988" s="245" t="s">
        <v>2661</v>
      </c>
      <c r="C988" s="245" t="str">
        <f t="shared" si="198"/>
        <v>Strips &amp; Perforated Components</v>
      </c>
      <c r="D988" s="246" t="str">
        <f>AllData!A1454</f>
        <v>245a</v>
      </c>
      <c r="E988" s="245" t="str">
        <f>AllData!B1454</f>
        <v>Narrow Slotted Strip</v>
      </c>
      <c r="G988" s="245" t="str">
        <f>AllData!C1454</f>
        <v>Length - 3''</v>
      </c>
      <c r="H988" s="246"/>
      <c r="I988" s="245">
        <f>AllData!E1454</f>
        <v>3</v>
      </c>
      <c r="J988" s="245">
        <f>AllData!F1454</f>
        <v>1.49</v>
      </c>
      <c r="K988" s="245">
        <f>ROUND(AllData!G1454,2)</f>
        <v>1.37</v>
      </c>
      <c r="L988" s="245">
        <f>ROUND(AllData!H1454,2)</f>
        <v>1.19</v>
      </c>
      <c r="M988" s="245" t="str">
        <f t="shared" si="199"/>
        <v>Nickel plate , Green , Blue , Zinc plate</v>
      </c>
    </row>
    <row r="989" spans="1:13">
      <c r="A989" s="245" t="s">
        <v>3253</v>
      </c>
      <c r="B989" s="245" t="s">
        <v>2661</v>
      </c>
      <c r="C989" s="245" t="str">
        <f t="shared" si="198"/>
        <v>Strips &amp; Perforated Components</v>
      </c>
      <c r="D989" s="246" t="str">
        <f>AllData!A1455</f>
        <v>245b</v>
      </c>
      <c r="E989" s="245" t="str">
        <f>AllData!B1455</f>
        <v>Narrow Slotted Strip</v>
      </c>
      <c r="G989" s="245" t="str">
        <f>AllData!C1455</f>
        <v>Length - 5 1/2''</v>
      </c>
      <c r="H989" s="246"/>
      <c r="I989" s="245">
        <f>AllData!E1455</f>
        <v>5.55</v>
      </c>
      <c r="J989" s="245">
        <f>AllData!F1455</f>
        <v>2.4700000000000002</v>
      </c>
      <c r="K989" s="245">
        <f>ROUND(AllData!G1455,2)</f>
        <v>2.27</v>
      </c>
      <c r="L989" s="245">
        <f>ROUND(AllData!H1455,2)</f>
        <v>1.98</v>
      </c>
      <c r="M989" s="245" t="str">
        <f t="shared" si="199"/>
        <v>Nickel plate , Green , Blue , Zinc plate</v>
      </c>
    </row>
    <row r="990" spans="1:13">
      <c r="A990" s="245" t="s">
        <v>3254</v>
      </c>
      <c r="B990" s="245" t="s">
        <v>2661</v>
      </c>
      <c r="C990" s="245" t="str">
        <f t="shared" si="198"/>
        <v>Strips &amp; Perforated Components</v>
      </c>
      <c r="D990" s="246" t="str">
        <f>AllData!A1457</f>
        <v>245c</v>
      </c>
      <c r="E990" s="245" t="str">
        <f>AllData!B1457</f>
        <v>Narrow Slotted Strip</v>
      </c>
      <c r="G990" s="245" t="str">
        <f>AllData!C1457</f>
        <v>Length - 2 1/2''</v>
      </c>
      <c r="H990" s="246"/>
      <c r="I990" s="245">
        <f>AllData!E1457</f>
        <v>2.2200000000000002</v>
      </c>
      <c r="J990" s="245">
        <f>AllData!F1457</f>
        <v>1.42</v>
      </c>
      <c r="K990" s="245">
        <f>ROUND(AllData!G1457,2)</f>
        <v>1.31</v>
      </c>
      <c r="L990" s="245">
        <f>ROUND(AllData!H1457,2)</f>
        <v>1.1399999999999999</v>
      </c>
      <c r="M990" s="245" t="str">
        <f t="shared" si="199"/>
        <v>Nickel plate , Green , Blue , Zinc plate</v>
      </c>
    </row>
    <row r="991" spans="1:13">
      <c r="A991" s="245" t="s">
        <v>3255</v>
      </c>
      <c r="B991" s="245" t="s">
        <v>2661</v>
      </c>
      <c r="C991" s="245" t="str">
        <f t="shared" si="198"/>
        <v>Strips &amp; Perforated Components</v>
      </c>
      <c r="D991" s="246" t="str">
        <f>AllData!A1461</f>
        <v>255c</v>
      </c>
      <c r="E991" s="245" t="str">
        <f>AllData!B1461</f>
        <v>Narrow End-slotted Strip</v>
      </c>
      <c r="G991" s="245" t="str">
        <f>AllData!C1461</f>
        <v>Length - 1 1/2"</v>
      </c>
      <c r="H991" s="246" t="str">
        <f>AllData!D1461</f>
        <v>1H/2Slots</v>
      </c>
      <c r="I991" s="245">
        <f>AllData!E1461</f>
        <v>1.9</v>
      </c>
      <c r="J991" s="245">
        <f>AllData!F1461</f>
        <v>0.9</v>
      </c>
      <c r="K991" s="245">
        <f>ROUND(AllData!G1461,2)</f>
        <v>0.83</v>
      </c>
      <c r="L991" s="245">
        <f>ROUND(AllData!H1461,2)</f>
        <v>0.72</v>
      </c>
      <c r="M991" s="245" t="str">
        <f t="shared" ref="M991:M1006" si="200">_xlfn.TEXTJOIN(" , ",TRUE,$Q$43,$Q$44,$Q$45)</f>
        <v>Green , Blue , Zinc plate</v>
      </c>
    </row>
    <row r="992" spans="1:13">
      <c r="A992" s="245" t="s">
        <v>3256</v>
      </c>
      <c r="B992" s="245" t="s">
        <v>2661</v>
      </c>
      <c r="C992" s="245" t="str">
        <f t="shared" si="198"/>
        <v>Strips &amp; Perforated Components</v>
      </c>
      <c r="D992" s="246" t="str">
        <f>AllData!A1462</f>
        <v>255d</v>
      </c>
      <c r="E992" s="245" t="str">
        <f>AllData!B1462</f>
        <v>Narrow End-slotted Strip</v>
      </c>
      <c r="G992" s="245" t="str">
        <f>AllData!C1462</f>
        <v>Length - 2"</v>
      </c>
      <c r="H992" s="246" t="str">
        <f>AllData!D1462</f>
        <v>2H/2Slots</v>
      </c>
      <c r="I992" s="245">
        <f>AllData!E1462</f>
        <v>2.4</v>
      </c>
      <c r="J992" s="245">
        <f>AllData!F1462</f>
        <v>1.02</v>
      </c>
      <c r="K992" s="245">
        <f>ROUND(AllData!G1462,2)</f>
        <v>0.94</v>
      </c>
      <c r="L992" s="245">
        <f>ROUND(AllData!H1462,2)</f>
        <v>0.82</v>
      </c>
      <c r="M992" s="245" t="str">
        <f t="shared" si="200"/>
        <v>Green , Blue , Zinc plate</v>
      </c>
    </row>
    <row r="993" spans="1:13">
      <c r="A993" s="245" t="s">
        <v>3257</v>
      </c>
      <c r="B993" s="245" t="s">
        <v>2661</v>
      </c>
      <c r="C993" s="245" t="str">
        <f t="shared" si="198"/>
        <v>Strips &amp; Perforated Components</v>
      </c>
      <c r="D993" s="246" t="str">
        <f>AllData!A1463</f>
        <v>255e</v>
      </c>
      <c r="E993" s="245" t="str">
        <f>AllData!B1463</f>
        <v>Narrow End-slotted Strip</v>
      </c>
      <c r="G993" s="245" t="str">
        <f>AllData!C1463</f>
        <v>Length - 2 1/2"</v>
      </c>
      <c r="H993" s="246" t="str">
        <f>AllData!D1463</f>
        <v>3H/2Slots</v>
      </c>
      <c r="I993" s="245">
        <f>AllData!E1463</f>
        <v>3</v>
      </c>
      <c r="J993" s="245">
        <f>AllData!F1463</f>
        <v>1.1399999999999999</v>
      </c>
      <c r="K993" s="245">
        <f>ROUND(AllData!G1463,2)</f>
        <v>1.05</v>
      </c>
      <c r="L993" s="245">
        <f>ROUND(AllData!H1463,2)</f>
        <v>0.91</v>
      </c>
      <c r="M993" s="245" t="str">
        <f t="shared" si="200"/>
        <v>Green , Blue , Zinc plate</v>
      </c>
    </row>
    <row r="994" spans="1:13">
      <c r="A994" s="245" t="s">
        <v>3258</v>
      </c>
      <c r="B994" s="245" t="s">
        <v>2661</v>
      </c>
      <c r="C994" s="245" t="str">
        <f t="shared" si="198"/>
        <v>Strips &amp; Perforated Components</v>
      </c>
      <c r="D994" s="246" t="str">
        <f>AllData!A1464</f>
        <v>255f</v>
      </c>
      <c r="E994" s="245" t="str">
        <f>AllData!B1464</f>
        <v>Narrow End-slotted Strip</v>
      </c>
      <c r="G994" s="245" t="str">
        <f>AllData!C1464</f>
        <v>Length - 3"</v>
      </c>
      <c r="H994" s="246" t="str">
        <f>AllData!D1464</f>
        <v>4H/2Slots</v>
      </c>
      <c r="I994" s="245">
        <f>AllData!E1464</f>
        <v>3.7</v>
      </c>
      <c r="J994" s="245">
        <f>AllData!F1464</f>
        <v>1.3</v>
      </c>
      <c r="K994" s="245">
        <f>ROUND(AllData!G1464,2)</f>
        <v>1.2</v>
      </c>
      <c r="L994" s="245">
        <f>ROUND(AllData!H1464,2)</f>
        <v>1.04</v>
      </c>
      <c r="M994" s="245" t="str">
        <f t="shared" si="200"/>
        <v>Green , Blue , Zinc plate</v>
      </c>
    </row>
    <row r="995" spans="1:13">
      <c r="A995" s="245" t="s">
        <v>3259</v>
      </c>
      <c r="B995" s="245" t="s">
        <v>2661</v>
      </c>
      <c r="C995" s="245" t="str">
        <f t="shared" si="198"/>
        <v>Strips &amp; Perforated Components</v>
      </c>
      <c r="D995" s="246" t="str">
        <f>AllData!A1465</f>
        <v>255g</v>
      </c>
      <c r="E995" s="245" t="str">
        <f>AllData!B1465</f>
        <v>Narrow End-slotted Strip</v>
      </c>
      <c r="G995" s="245" t="str">
        <f>AllData!C1465</f>
        <v>Length - 3 1/2"</v>
      </c>
      <c r="H995" s="246" t="str">
        <f>AllData!D1465</f>
        <v>5H/2Slots</v>
      </c>
      <c r="I995" s="245">
        <f>AllData!E1465</f>
        <v>4.5999999999999996</v>
      </c>
      <c r="J995" s="245">
        <f>AllData!F1465</f>
        <v>1.45</v>
      </c>
      <c r="K995" s="245">
        <f>ROUND(AllData!G1465,2)</f>
        <v>1.33</v>
      </c>
      <c r="L995" s="245">
        <f>ROUND(AllData!H1465,2)</f>
        <v>1.1599999999999999</v>
      </c>
      <c r="M995" s="245" t="str">
        <f t="shared" si="200"/>
        <v>Green , Blue , Zinc plate</v>
      </c>
    </row>
    <row r="996" spans="1:13">
      <c r="A996" s="245" t="s">
        <v>3260</v>
      </c>
      <c r="B996" s="245" t="s">
        <v>2661</v>
      </c>
      <c r="C996" s="245" t="str">
        <f t="shared" si="198"/>
        <v>Strips &amp; Perforated Components</v>
      </c>
      <c r="D996" s="246" t="str">
        <f>AllData!A1466</f>
        <v>255h</v>
      </c>
      <c r="E996" s="245" t="str">
        <f>AllData!B1466</f>
        <v>Narrow End-slotted Strip</v>
      </c>
      <c r="G996" s="245" t="str">
        <f>AllData!C1466</f>
        <v>Length - 4 1/2"</v>
      </c>
      <c r="H996" s="246" t="str">
        <f>AllData!D1466</f>
        <v>7H/2Slots</v>
      </c>
      <c r="I996" s="245">
        <f>AllData!E1466</f>
        <v>5.8</v>
      </c>
      <c r="J996" s="245">
        <f>AllData!F1466</f>
        <v>1.76</v>
      </c>
      <c r="K996" s="245">
        <f>ROUND(AllData!G1466,2)</f>
        <v>1.62</v>
      </c>
      <c r="L996" s="245">
        <f>ROUND(AllData!H1466,2)</f>
        <v>1.41</v>
      </c>
      <c r="M996" s="245" t="str">
        <f t="shared" si="200"/>
        <v>Green , Blue , Zinc plate</v>
      </c>
    </row>
    <row r="997" spans="1:13">
      <c r="A997" s="245" t="s">
        <v>3261</v>
      </c>
      <c r="B997" s="245" t="s">
        <v>2661</v>
      </c>
      <c r="C997" s="245" t="str">
        <f t="shared" si="198"/>
        <v>Strips &amp; Perforated Components</v>
      </c>
      <c r="D997" s="246" t="str">
        <f>AllData!A1467</f>
        <v>255j</v>
      </c>
      <c r="E997" s="245" t="str">
        <f>AllData!B1467</f>
        <v>Narrow End-slotted Strip</v>
      </c>
      <c r="G997" s="245" t="str">
        <f>AllData!C1467</f>
        <v>Length - 5 1/2"</v>
      </c>
      <c r="H997" s="246" t="str">
        <f>AllData!D1467</f>
        <v>9H/2Slots</v>
      </c>
      <c r="I997" s="245">
        <f>AllData!E1467</f>
        <v>6.8</v>
      </c>
      <c r="J997" s="245">
        <f>AllData!F1467</f>
        <v>2</v>
      </c>
      <c r="K997" s="245">
        <f>ROUND(AllData!G1467,2)</f>
        <v>1.84</v>
      </c>
      <c r="L997" s="245">
        <f>ROUND(AllData!H1467,2)</f>
        <v>1.6</v>
      </c>
      <c r="M997" s="245" t="str">
        <f t="shared" si="200"/>
        <v>Green , Blue , Zinc plate</v>
      </c>
    </row>
    <row r="998" spans="1:13">
      <c r="A998" s="245" t="s">
        <v>3262</v>
      </c>
      <c r="B998" s="245" t="s">
        <v>2661</v>
      </c>
      <c r="C998" s="245" t="str">
        <f t="shared" si="198"/>
        <v>Strips &amp; Perforated Components</v>
      </c>
      <c r="D998" s="246" t="str">
        <f>AllData!A1471</f>
        <v>247</v>
      </c>
      <c r="E998" s="245" t="str">
        <f>AllData!B1471</f>
        <v>Narrow Connector Strip</v>
      </c>
      <c r="G998" s="245" t="str">
        <f>AllData!C1471</f>
        <v>Length - 1 5/8''</v>
      </c>
      <c r="H998" s="246" t="str">
        <f>AllData!D1471</f>
        <v>6h at 1/4'' spacing</v>
      </c>
      <c r="I998" s="245">
        <f>AllData!E1471</f>
        <v>1.6</v>
      </c>
      <c r="J998" s="245">
        <f>AllData!F1471</f>
        <v>0.91</v>
      </c>
      <c r="K998" s="245">
        <f>ROUND(AllData!G1471,2)</f>
        <v>0.84</v>
      </c>
      <c r="L998" s="245">
        <f>ROUND(AllData!H1471,2)</f>
        <v>0.73</v>
      </c>
      <c r="M998" s="245" t="str">
        <f t="shared" si="200"/>
        <v>Green , Blue , Zinc plate</v>
      </c>
    </row>
    <row r="999" spans="1:13">
      <c r="A999" s="245" t="s">
        <v>3263</v>
      </c>
      <c r="B999" s="245" t="s">
        <v>2661</v>
      </c>
      <c r="C999" s="245" t="str">
        <f t="shared" si="198"/>
        <v>Strips &amp; Perforated Components</v>
      </c>
      <c r="D999" s="246" t="str">
        <f>AllData!A1472</f>
        <v>247a</v>
      </c>
      <c r="E999" s="245" t="str">
        <f>AllData!B1472</f>
        <v>Narrow Connector Strip</v>
      </c>
      <c r="G999" s="245" t="str">
        <f>AllData!C1472</f>
        <v>Length - 1 7/8''</v>
      </c>
      <c r="H999" s="246" t="str">
        <f>AllData!D1472</f>
        <v>7h at 1/4'' spacing</v>
      </c>
      <c r="I999" s="245">
        <f>AllData!E1472</f>
        <v>1.85</v>
      </c>
      <c r="J999" s="245">
        <f>AllData!F1472</f>
        <v>1.06</v>
      </c>
      <c r="K999" s="245">
        <f>ROUND(AllData!G1472,2)</f>
        <v>0.98</v>
      </c>
      <c r="L999" s="245">
        <f>ROUND(AllData!H1472,2)</f>
        <v>0.85</v>
      </c>
      <c r="M999" s="245" t="str">
        <f t="shared" si="200"/>
        <v>Green , Blue , Zinc plate</v>
      </c>
    </row>
    <row r="1000" spans="1:13">
      <c r="A1000" s="245" t="s">
        <v>3264</v>
      </c>
      <c r="B1000" s="245" t="s">
        <v>2661</v>
      </c>
      <c r="C1000" s="245" t="str">
        <f t="shared" si="198"/>
        <v>Strips &amp; Perforated Components</v>
      </c>
      <c r="D1000" s="246" t="str">
        <f>AllData!A1473</f>
        <v>247b</v>
      </c>
      <c r="E1000" s="245" t="str">
        <f>AllData!B1473</f>
        <v>Narrow Connector Strip</v>
      </c>
      <c r="G1000" s="245" t="str">
        <f>AllData!C1473</f>
        <v>Length - 1 1/8''</v>
      </c>
      <c r="H1000" s="246" t="str">
        <f>AllData!D1473</f>
        <v>4h at 1/4'' spacing</v>
      </c>
      <c r="I1000" s="245">
        <f>AllData!E1473</f>
        <v>1.05</v>
      </c>
      <c r="J1000" s="245">
        <f>AllData!F1473</f>
        <v>0.76</v>
      </c>
      <c r="K1000" s="245">
        <f>ROUND(AllData!G1473,2)</f>
        <v>0.7</v>
      </c>
      <c r="L1000" s="245">
        <f>ROUND(AllData!H1473,2)</f>
        <v>0.61</v>
      </c>
      <c r="M1000" s="245" t="str">
        <f t="shared" si="200"/>
        <v>Green , Blue , Zinc plate</v>
      </c>
    </row>
    <row r="1001" spans="1:13">
      <c r="A1001" s="245" t="s">
        <v>3265</v>
      </c>
      <c r="B1001" s="245" t="s">
        <v>2661</v>
      </c>
      <c r="C1001" s="245" t="str">
        <f t="shared" si="198"/>
        <v>Strips &amp; Perforated Components</v>
      </c>
      <c r="D1001" s="246" t="str">
        <f>AllData!A1474</f>
        <v>247c</v>
      </c>
      <c r="E1001" s="245" t="str">
        <f>AllData!B1474</f>
        <v>Narrow Connector Strip</v>
      </c>
      <c r="G1001" s="245" t="str">
        <f>AllData!C1474</f>
        <v>Length - 7/8"</v>
      </c>
      <c r="H1001" s="246" t="str">
        <f>AllData!D1474</f>
        <v>3h at 1/4'' spacing</v>
      </c>
      <c r="I1001" s="245">
        <f>AllData!E1474</f>
        <v>1</v>
      </c>
      <c r="J1001" s="245">
        <f>AllData!F1474</f>
        <v>0.76</v>
      </c>
      <c r="K1001" s="245">
        <f>ROUND(AllData!G1474,2)</f>
        <v>0.7</v>
      </c>
      <c r="L1001" s="245">
        <f>ROUND(AllData!H1474,2)</f>
        <v>0.61</v>
      </c>
      <c r="M1001" s="245" t="str">
        <f t="shared" si="200"/>
        <v>Green , Blue , Zinc plate</v>
      </c>
    </row>
    <row r="1002" spans="1:13">
      <c r="A1002" s="245" t="s">
        <v>3266</v>
      </c>
      <c r="B1002" s="245" t="s">
        <v>2661</v>
      </c>
      <c r="C1002" s="245" t="str">
        <f t="shared" si="198"/>
        <v>Strips &amp; Perforated Components</v>
      </c>
      <c r="D1002" s="246" t="str">
        <f>AllData!A1475</f>
        <v>247d</v>
      </c>
      <c r="E1002" s="245" t="str">
        <f>AllData!B1475</f>
        <v>Narrow Connector Strip</v>
      </c>
      <c r="G1002" s="245" t="str">
        <f>AllData!C1475</f>
        <v>Length - 2 3/8"</v>
      </c>
      <c r="H1002" s="246" t="str">
        <f>AllData!D1475</f>
        <v>9h at 1/4'' spacing</v>
      </c>
      <c r="I1002" s="245">
        <f>AllData!E1475</f>
        <v>2.6</v>
      </c>
      <c r="J1002" s="245">
        <f>AllData!F1475</f>
        <v>1.23</v>
      </c>
      <c r="K1002" s="245">
        <f>ROUND(AllData!G1475,2)</f>
        <v>1.1299999999999999</v>
      </c>
      <c r="L1002" s="245">
        <f>ROUND(AllData!H1475,2)</f>
        <v>0.98</v>
      </c>
      <c r="M1002" s="245" t="str">
        <f t="shared" si="200"/>
        <v>Green , Blue , Zinc plate</v>
      </c>
    </row>
    <row r="1003" spans="1:13">
      <c r="A1003" s="245" t="s">
        <v>3267</v>
      </c>
      <c r="B1003" s="245" t="s">
        <v>2661</v>
      </c>
      <c r="C1003" s="245" t="str">
        <f t="shared" si="198"/>
        <v>Strips &amp; Perforated Components</v>
      </c>
      <c r="D1003" s="246" t="str">
        <f>AllData!A1476</f>
        <v>247e</v>
      </c>
      <c r="E1003" s="245" t="str">
        <f>AllData!B1476</f>
        <v>Narrow Connector Strip</v>
      </c>
      <c r="G1003" s="245" t="str">
        <f>AllData!C1476</f>
        <v>Length - 3 3/8"</v>
      </c>
      <c r="H1003" s="246" t="str">
        <f>AllData!D1476</f>
        <v>13h at 1/4'' spacing</v>
      </c>
      <c r="I1003" s="245">
        <f>AllData!E1476</f>
        <v>3.7</v>
      </c>
      <c r="J1003" s="245">
        <f>AllData!F1476</f>
        <v>1.51</v>
      </c>
      <c r="K1003" s="245">
        <f>ROUND(AllData!G1476,2)</f>
        <v>1.39</v>
      </c>
      <c r="L1003" s="245">
        <f>ROUND(AllData!H1476,2)</f>
        <v>1.21</v>
      </c>
      <c r="M1003" s="245" t="str">
        <f t="shared" si="200"/>
        <v>Green , Blue , Zinc plate</v>
      </c>
    </row>
    <row r="1004" spans="1:13">
      <c r="A1004" s="245" t="s">
        <v>3268</v>
      </c>
      <c r="B1004" s="245" t="s">
        <v>2661</v>
      </c>
      <c r="C1004" s="245" t="str">
        <f t="shared" si="198"/>
        <v>Strips &amp; Perforated Components</v>
      </c>
      <c r="D1004" s="246" t="str">
        <f>AllData!A1477</f>
        <v>247f</v>
      </c>
      <c r="E1004" s="245" t="str">
        <f>AllData!B1477</f>
        <v>Narrow Connector Strip</v>
      </c>
      <c r="G1004" s="245" t="str">
        <f>AllData!C1477</f>
        <v>Length - 4 3/8"</v>
      </c>
      <c r="H1004" s="246" t="str">
        <f>AllData!D1477</f>
        <v>17h at 1/4'' spacing</v>
      </c>
      <c r="I1004" s="245">
        <f>AllData!E1477</f>
        <v>4.8</v>
      </c>
      <c r="J1004" s="245">
        <f>AllData!F1477</f>
        <v>1.77</v>
      </c>
      <c r="K1004" s="245">
        <f>ROUND(AllData!G1477,2)</f>
        <v>1.63</v>
      </c>
      <c r="L1004" s="245">
        <f>ROUND(AllData!H1477,2)</f>
        <v>1.42</v>
      </c>
      <c r="M1004" s="245" t="str">
        <f t="shared" si="200"/>
        <v>Green , Blue , Zinc plate</v>
      </c>
    </row>
    <row r="1005" spans="1:13">
      <c r="A1005" s="245" t="s">
        <v>3269</v>
      </c>
      <c r="B1005" s="245" t="s">
        <v>2661</v>
      </c>
      <c r="C1005" s="245" t="str">
        <f t="shared" si="198"/>
        <v>Strips &amp; Perforated Components</v>
      </c>
      <c r="D1005" s="246" t="str">
        <f>AllData!A1478</f>
        <v>247g</v>
      </c>
      <c r="E1005" s="245" t="str">
        <f>AllData!B1478</f>
        <v>Narrow Connector Strip</v>
      </c>
      <c r="G1005" s="245" t="str">
        <f>AllData!C1478</f>
        <v>Length - 5 3/8"</v>
      </c>
      <c r="H1005" s="246" t="str">
        <f>AllData!D1478</f>
        <v>21h at 1/4'' spacing</v>
      </c>
      <c r="I1005" s="245">
        <f>AllData!E1478</f>
        <v>5.9</v>
      </c>
      <c r="J1005" s="245">
        <f>AllData!F1478</f>
        <v>2.04</v>
      </c>
      <c r="K1005" s="245">
        <f>ROUND(AllData!G1478,2)</f>
        <v>1.88</v>
      </c>
      <c r="L1005" s="245">
        <f>ROUND(AllData!H1478,2)</f>
        <v>1.63</v>
      </c>
      <c r="M1005" s="245" t="str">
        <f t="shared" si="200"/>
        <v>Green , Blue , Zinc plate</v>
      </c>
    </row>
    <row r="1006" spans="1:13">
      <c r="A1006" s="245" t="s">
        <v>3270</v>
      </c>
      <c r="B1006" s="245" t="s">
        <v>2661</v>
      </c>
      <c r="C1006" s="245" t="str">
        <f t="shared" ref="C1006:C1011" si="201">$Q$25</f>
        <v>Miscellaneous</v>
      </c>
      <c r="D1006" s="246" t="str">
        <f>AllData!A1482</f>
        <v>160a</v>
      </c>
      <c r="E1006" s="245" t="str">
        <f>AllData!B1482</f>
        <v>Channel Bearing</v>
      </c>
      <c r="G1006" s="245" t="str">
        <f>AllData!C1482</f>
        <v>Length - 2 1/2''</v>
      </c>
      <c r="H1006" s="246" t="str">
        <f>AllData!D1482</f>
        <v>5x2x1 Holes</v>
      </c>
      <c r="I1006" s="245">
        <f>AllData!E1482</f>
        <v>26.1</v>
      </c>
      <c r="J1006" s="245">
        <f>AllData!F1482</f>
        <v>3.18</v>
      </c>
      <c r="K1006" s="245">
        <f>ROUND(AllData!G1482,2)</f>
        <v>2.93</v>
      </c>
      <c r="L1006" s="245">
        <f>ROUND(AllData!H1482,2)</f>
        <v>2.54</v>
      </c>
      <c r="M1006" s="245" t="str">
        <f t="shared" si="200"/>
        <v>Green , Blue , Zinc plate</v>
      </c>
    </row>
    <row r="1007" spans="1:13">
      <c r="A1007" s="245" t="s">
        <v>3271</v>
      </c>
      <c r="B1007" s="245" t="s">
        <v>2661</v>
      </c>
      <c r="C1007" s="245" t="str">
        <f t="shared" si="201"/>
        <v>Miscellaneous</v>
      </c>
      <c r="D1007" s="246" t="str">
        <f>AllData!A1483</f>
        <v>160b</v>
      </c>
      <c r="E1007" s="245" t="str">
        <f>AllData!B1483</f>
        <v>Channel Bearing</v>
      </c>
      <c r="G1007" s="245" t="str">
        <f>AllData!C1483</f>
        <v>Length - 1''</v>
      </c>
      <c r="H1007" s="246" t="str">
        <f>AllData!D1483</f>
        <v>2x3x1 Holes</v>
      </c>
      <c r="I1007" s="245">
        <f>AllData!E1483</f>
        <v>14.4</v>
      </c>
      <c r="J1007" s="245">
        <f>AllData!F1483</f>
        <v>1.93</v>
      </c>
      <c r="K1007" s="245">
        <f>ROUND(AllData!G1483,2)</f>
        <v>1.78</v>
      </c>
      <c r="L1007" s="245">
        <f>ROUND(AllData!H1483,2)</f>
        <v>1.54</v>
      </c>
      <c r="M1007" s="245" t="str">
        <f>_xlfn.TEXTJOIN(" , ",TRUE,$Q$43,$Q$44,$Q$47)</f>
        <v>Green , Blue , Red</v>
      </c>
    </row>
    <row r="1008" spans="1:13">
      <c r="A1008" s="245" t="s">
        <v>3272</v>
      </c>
      <c r="B1008" s="245" t="s">
        <v>2661</v>
      </c>
      <c r="C1008" s="245" t="str">
        <f t="shared" si="201"/>
        <v>Miscellaneous</v>
      </c>
      <c r="D1008" s="246" t="str">
        <f>AllData!A1485</f>
        <v>201a</v>
      </c>
      <c r="E1008" s="245" t="str">
        <f>AllData!B1485</f>
        <v>Rigid Gusset Plate</v>
      </c>
      <c r="G1008" s="245" t="str">
        <f>AllData!C1485</f>
        <v>Size - 2 1/2''x2 1/2''</v>
      </c>
      <c r="H1008" s="246" t="str">
        <f>AllData!D1485</f>
        <v>5x5 Holes</v>
      </c>
      <c r="I1008" s="245">
        <f>AllData!E1485</f>
        <v>10.95</v>
      </c>
      <c r="J1008" s="245">
        <f>AllData!F1485</f>
        <v>3.62</v>
      </c>
      <c r="K1008" s="245">
        <f>ROUND(AllData!G1485,2)</f>
        <v>3.33</v>
      </c>
      <c r="L1008" s="245">
        <f>ROUND(AllData!H1485,2)</f>
        <v>2.9</v>
      </c>
      <c r="M1008" s="245" t="str">
        <f>_xlfn.TEXTJOIN(" , ",TRUE,$Q$47,$Q$48,$Q$49,$Q$44)</f>
        <v>Red , UK Yellow , Fr Yellow , Blue</v>
      </c>
    </row>
    <row r="1009" spans="1:13">
      <c r="A1009" s="245" t="s">
        <v>3273</v>
      </c>
      <c r="B1009" s="245" t="s">
        <v>2661</v>
      </c>
      <c r="C1009" s="245" t="str">
        <f t="shared" si="201"/>
        <v>Miscellaneous</v>
      </c>
      <c r="D1009" s="246" t="str">
        <f>AllData!A1487</f>
        <v>214a</v>
      </c>
      <c r="E1009" s="245" t="str">
        <f>AllData!B1487</f>
        <v>Quadrant Plate</v>
      </c>
      <c r="H1009" s="246"/>
      <c r="I1009" s="245">
        <f>AllData!E1487</f>
        <v>8</v>
      </c>
      <c r="J1009" s="245">
        <f>AllData!F1487</f>
        <v>2.25</v>
      </c>
      <c r="K1009" s="245">
        <f>ROUND(AllData!G1487,2)</f>
        <v>2.0699999999999998</v>
      </c>
      <c r="L1009" s="245">
        <f>ROUND(AllData!H1487,2)</f>
        <v>1.8</v>
      </c>
      <c r="M1009" s="245" t="str">
        <f>_xlfn.TEXTJOIN(" , ",TRUE,$Q$47,$Q$48,$Q$49)</f>
        <v>Red , UK Yellow , Fr Yellow</v>
      </c>
    </row>
    <row r="1010" spans="1:13">
      <c r="A1010" s="245" t="s">
        <v>3274</v>
      </c>
      <c r="B1010" s="245" t="s">
        <v>2661</v>
      </c>
      <c r="C1010" s="245" t="str">
        <f t="shared" si="201"/>
        <v>Miscellaneous</v>
      </c>
      <c r="D1010" s="246" t="str">
        <f>AllData!A1488</f>
        <v>214b</v>
      </c>
      <c r="E1010" s="245" t="str">
        <f>AllData!B1488</f>
        <v>Flanged Quadrant Plate</v>
      </c>
      <c r="G1010" s="245" t="str">
        <f>AllData!C1488</f>
        <v>RH</v>
      </c>
      <c r="H1010" s="246"/>
      <c r="I1010" s="245">
        <f>AllData!E1488</f>
        <v>8</v>
      </c>
      <c r="J1010" s="245">
        <f>AllData!F1488</f>
        <v>2.41</v>
      </c>
      <c r="K1010" s="245">
        <f>ROUND(AllData!G1488,2)</f>
        <v>2.2200000000000002</v>
      </c>
      <c r="L1010" s="245">
        <f>ROUND(AllData!H1488,2)</f>
        <v>1.93</v>
      </c>
      <c r="M1010" s="245" t="str">
        <f t="shared" ref="M1010:M1011" si="202">_xlfn.TEXTJOIN(" , ",TRUE,$Q$47,$Q$48,$Q$49)</f>
        <v>Red , UK Yellow , Fr Yellow</v>
      </c>
    </row>
    <row r="1011" spans="1:13">
      <c r="A1011" s="245" t="s">
        <v>3275</v>
      </c>
      <c r="B1011" s="245" t="s">
        <v>2661</v>
      </c>
      <c r="C1011" s="245" t="str">
        <f t="shared" si="201"/>
        <v>Miscellaneous</v>
      </c>
      <c r="D1011" s="246" t="str">
        <f>AllData!A1489</f>
        <v>214c</v>
      </c>
      <c r="E1011" s="245" t="str">
        <f>AllData!B1489</f>
        <v>Flanged Quadrant Plate</v>
      </c>
      <c r="G1011" s="245" t="str">
        <f>AllData!C1489</f>
        <v>LH</v>
      </c>
      <c r="H1011" s="246"/>
      <c r="I1011" s="245">
        <f>AllData!E1489</f>
        <v>8</v>
      </c>
      <c r="J1011" s="245">
        <f>AllData!F1489</f>
        <v>2.41</v>
      </c>
      <c r="K1011" s="245">
        <f>ROUND(AllData!G1489,2)</f>
        <v>2.2200000000000002</v>
      </c>
      <c r="L1011" s="245">
        <f>ROUND(AllData!H1489,2)</f>
        <v>1.93</v>
      </c>
      <c r="M1011" s="245" t="str">
        <f t="shared" si="202"/>
        <v>Red , UK Yellow , Fr Yellow</v>
      </c>
    </row>
    <row r="1012" spans="1:13">
      <c r="A1012" s="245" t="s">
        <v>3276</v>
      </c>
      <c r="B1012" s="245" t="s">
        <v>2661</v>
      </c>
      <c r="C1012" s="245" t="str">
        <f>$Q$22</f>
        <v>Elektrikit</v>
      </c>
      <c r="D1012" s="246" t="str">
        <f>AllData!A1493</f>
        <v>504</v>
      </c>
      <c r="E1012" s="245" t="str">
        <f>AllData!B1493</f>
        <v>Insulating Strip</v>
      </c>
      <c r="G1012" s="245" t="str">
        <f>AllData!C1493</f>
        <v>Length - 1''</v>
      </c>
      <c r="H1012" s="246" t="str">
        <f>AllData!D1493</f>
        <v>2H</v>
      </c>
      <c r="I1012" s="245">
        <f>AllData!E1493</f>
        <v>0.55000000000000004</v>
      </c>
      <c r="J1012" s="245">
        <f>AllData!F1493</f>
        <v>0.67</v>
      </c>
      <c r="K1012" s="245">
        <f>ROUND(AllData!G1493,2)</f>
        <v>0.62</v>
      </c>
      <c r="L1012" s="245">
        <f>ROUND(AllData!H1493,2)</f>
        <v>0.54</v>
      </c>
    </row>
    <row r="1013" spans="1:13">
      <c r="A1013" s="245" t="s">
        <v>3277</v>
      </c>
      <c r="B1013" s="245" t="s">
        <v>2661</v>
      </c>
      <c r="C1013" s="245" t="str">
        <f>$Q$22</f>
        <v>Elektrikit</v>
      </c>
      <c r="D1013" s="246" t="str">
        <f>AllData!A1494</f>
        <v>505</v>
      </c>
      <c r="E1013" s="245" t="str">
        <f>AllData!B1494</f>
        <v>Insulating Flat Girder</v>
      </c>
      <c r="G1013" s="245" t="str">
        <f>AllData!C1494</f>
        <v>Length - 1''</v>
      </c>
      <c r="H1013" s="246" t="str">
        <f>AllData!D1494</f>
        <v>2H</v>
      </c>
      <c r="I1013" s="245">
        <f>AllData!E1494</f>
        <v>1.1000000000000001</v>
      </c>
      <c r="J1013" s="245">
        <f>AllData!F1494</f>
        <v>1.1000000000000001</v>
      </c>
      <c r="K1013" s="245">
        <f>ROUND(AllData!G1494,2)</f>
        <v>1.01</v>
      </c>
      <c r="L1013" s="245">
        <f>ROUND(AllData!H1494,2)</f>
        <v>0.88</v>
      </c>
    </row>
    <row r="1014" spans="1:13">
      <c r="A1014" s="245" t="s">
        <v>3278</v>
      </c>
      <c r="B1014" s="245" t="s">
        <v>2661</v>
      </c>
      <c r="C1014" s="245" t="str">
        <f>$Q$22</f>
        <v>Elektrikit</v>
      </c>
      <c r="D1014" s="246" t="str">
        <f>AllData!A1495</f>
        <v>506</v>
      </c>
      <c r="E1014" s="245" t="str">
        <f>AllData!B1495</f>
        <v>Insulating Flat Girder</v>
      </c>
      <c r="G1014" s="245" t="str">
        <f>AllData!C1495</f>
        <v>Length - 5 1/2''</v>
      </c>
      <c r="H1014" s="246" t="str">
        <f>AllData!D1495</f>
        <v>11H</v>
      </c>
      <c r="I1014" s="245">
        <f>AllData!E1495</f>
        <v>7.15</v>
      </c>
      <c r="J1014" s="245">
        <f>AllData!F1495</f>
        <v>5.5</v>
      </c>
      <c r="K1014" s="245">
        <f>ROUND(AllData!G1495,2)</f>
        <v>5.0599999999999996</v>
      </c>
      <c r="L1014" s="245">
        <f>ROUND(AllData!H1495,2)</f>
        <v>4.4000000000000004</v>
      </c>
    </row>
    <row r="1015" spans="1:13">
      <c r="A1015" s="245" t="s">
        <v>3279</v>
      </c>
      <c r="B1015" s="245" t="s">
        <v>2661</v>
      </c>
      <c r="C1015" s="245" t="str">
        <f>$Q$22</f>
        <v>Elektrikit</v>
      </c>
      <c r="D1015" s="246" t="str">
        <f>AllData!A1496</f>
        <v>517</v>
      </c>
      <c r="E1015" s="245" t="str">
        <f>AllData!B1496</f>
        <v>Insulating Flanged Wheel</v>
      </c>
      <c r="G1015" s="245" t="str">
        <f>AllData!C1496</f>
        <v>Length - 1 1/8"</v>
      </c>
      <c r="H1015" s="246"/>
      <c r="I1015" s="245">
        <f>AllData!E1496</f>
        <v>27</v>
      </c>
      <c r="J1015" s="245">
        <f>AllData!F1496</f>
        <v>12.69</v>
      </c>
      <c r="K1015" s="245">
        <f>ROUND(AllData!G1496,2)</f>
        <v>11.67</v>
      </c>
      <c r="L1015" s="245">
        <f>ROUND(AllData!H1496,2)</f>
        <v>10.15</v>
      </c>
    </row>
    <row r="1016" spans="1:13">
      <c r="A1016" s="245" t="s">
        <v>3280</v>
      </c>
      <c r="B1016" s="245" t="s">
        <v>2661</v>
      </c>
      <c r="C1016" s="245" t="str">
        <f>$Q$22</f>
        <v>Elektrikit</v>
      </c>
      <c r="D1016" s="246" t="str">
        <f>AllData!A1497</f>
        <v>517a</v>
      </c>
      <c r="E1016" s="245" t="str">
        <f>AllData!B1497</f>
        <v>Insulating Flanged Wheel</v>
      </c>
      <c r="G1016" s="245" t="str">
        <f>AllData!C1497</f>
        <v>Length - 1 3/4"</v>
      </c>
      <c r="H1016" s="246"/>
      <c r="I1016" s="245">
        <f>AllData!E1497</f>
        <v>65.5</v>
      </c>
      <c r="J1016" s="245">
        <f>AllData!F1497</f>
        <v>19.75</v>
      </c>
      <c r="K1016" s="245">
        <f>ROUND(AllData!G1497,2)</f>
        <v>18.170000000000002</v>
      </c>
      <c r="L1016" s="245">
        <f>ROUND(AllData!H1497,2)</f>
        <v>15.8</v>
      </c>
    </row>
    <row r="1017" spans="1:13">
      <c r="A1017" s="245" t="s">
        <v>3281</v>
      </c>
      <c r="B1017" s="245" t="s">
        <v>2661</v>
      </c>
      <c r="C1017" s="245" t="str">
        <f t="shared" ref="C1017:C1025" si="203">$Q$23</f>
        <v>X-Series Parts</v>
      </c>
      <c r="D1017" s="246" t="str">
        <f>AllData!A1501</f>
        <v>X-403</v>
      </c>
      <c r="E1017" s="245" t="str">
        <f>AllData!B1501</f>
        <v>Perforated Strip</v>
      </c>
      <c r="G1017" s="245" t="str">
        <f>AllData!C1501</f>
        <v>Length - 6 3/4''</v>
      </c>
      <c r="H1017" s="246" t="str">
        <f>AllData!D1501</f>
        <v>25 - 27 - 25 Holes</v>
      </c>
      <c r="I1017" s="245">
        <f>AllData!E1501</f>
        <v>12.8</v>
      </c>
      <c r="J1017" s="245">
        <f>AllData!F1501</f>
        <v>3.23</v>
      </c>
      <c r="K1017" s="245">
        <f>ROUND(AllData!G1501,2)</f>
        <v>2.97</v>
      </c>
      <c r="L1017" s="245">
        <f>ROUND(AllData!H1501,2)</f>
        <v>2.58</v>
      </c>
      <c r="M1017" s="245" t="str">
        <f>_xlfn.TEXTJOIN(" , ",TRUE,$Q$42,$Q$43)</f>
        <v>Nickel plate , Green</v>
      </c>
    </row>
    <row r="1018" spans="1:13">
      <c r="A1018" s="245" t="s">
        <v>3282</v>
      </c>
      <c r="B1018" s="245" t="s">
        <v>2661</v>
      </c>
      <c r="C1018" s="245" t="str">
        <f t="shared" si="203"/>
        <v>X-Series Parts</v>
      </c>
      <c r="D1018" s="246" t="str">
        <f>AllData!A1502</f>
        <v>X-402</v>
      </c>
      <c r="E1018" s="245" t="str">
        <f>AllData!B1502</f>
        <v>Perforated Strip</v>
      </c>
      <c r="G1018" s="245" t="str">
        <f>AllData!C1502</f>
        <v>Length - 9 3/4''</v>
      </c>
      <c r="H1018" s="246" t="str">
        <f>AllData!D1502</f>
        <v>37 - 39 - 37 Holes</v>
      </c>
      <c r="I1018" s="245">
        <f>AllData!E1502</f>
        <v>18.3</v>
      </c>
      <c r="J1018" s="245">
        <f>AllData!F1502</f>
        <v>4.6500000000000004</v>
      </c>
      <c r="K1018" s="245">
        <f>ROUND(AllData!G1502,2)</f>
        <v>4.28</v>
      </c>
      <c r="L1018" s="245">
        <f>ROUND(AllData!H1502,2)</f>
        <v>3.72</v>
      </c>
      <c r="M1018" s="245" t="str">
        <f t="shared" ref="M1018:M1019" si="204">_xlfn.TEXTJOIN(" , ",TRUE,$Q$42,$Q$43)</f>
        <v>Nickel plate , Green</v>
      </c>
    </row>
    <row r="1019" spans="1:13">
      <c r="A1019" s="245" t="s">
        <v>3283</v>
      </c>
      <c r="B1019" s="245" t="s">
        <v>2661</v>
      </c>
      <c r="C1019" s="245" t="str">
        <f t="shared" si="203"/>
        <v>X-Series Parts</v>
      </c>
      <c r="D1019" s="246" t="str">
        <f>AllData!A1503</f>
        <v>X-401</v>
      </c>
      <c r="E1019" s="245" t="str">
        <f>AllData!B1503</f>
        <v>Perforated Strip</v>
      </c>
      <c r="G1019" s="245" t="str">
        <f>AllData!C1503</f>
        <v>Length - 12 3/4''</v>
      </c>
      <c r="H1019" s="246" t="str">
        <f>AllData!D1503</f>
        <v>49 - 51 - 49 Holes</v>
      </c>
      <c r="I1019" s="245">
        <f>AllData!E1503</f>
        <v>24</v>
      </c>
      <c r="J1019" s="245">
        <f>AllData!F1503</f>
        <v>5.96</v>
      </c>
      <c r="K1019" s="245">
        <f>ROUND(AllData!G1503,2)</f>
        <v>5.48</v>
      </c>
      <c r="L1019" s="245">
        <f>ROUND(AllData!H1503,2)</f>
        <v>4.7699999999999996</v>
      </c>
      <c r="M1019" s="245" t="str">
        <f t="shared" si="204"/>
        <v>Nickel plate , Green</v>
      </c>
    </row>
    <row r="1020" spans="1:13">
      <c r="A1020" s="245" t="s">
        <v>3284</v>
      </c>
      <c r="B1020" s="245" t="s">
        <v>2661</v>
      </c>
      <c r="C1020" s="245" t="str">
        <f t="shared" si="203"/>
        <v>X-Series Parts</v>
      </c>
      <c r="D1020" s="246" t="str">
        <f>AllData!A1505</f>
        <v>X-431</v>
      </c>
      <c r="E1020" s="245" t="str">
        <f>AllData!B1505</f>
        <v>Flat Plate</v>
      </c>
      <c r="G1020" s="245" t="str">
        <f>AllData!C1505</f>
        <v>Size - 1 1/2'' x 3"</v>
      </c>
      <c r="H1020" s="246" t="str">
        <f>AllData!D1505</f>
        <v>6x12 Holes</v>
      </c>
      <c r="I1020" s="245">
        <f>AllData!E1505</f>
        <v>11.9</v>
      </c>
      <c r="J1020" s="245">
        <f>AllData!F1505</f>
        <v>2.82</v>
      </c>
      <c r="K1020" s="245">
        <f>ROUND(AllData!G1505,2)</f>
        <v>2.59</v>
      </c>
      <c r="L1020" s="245">
        <f>ROUND(AllData!H1505,2)</f>
        <v>2.2599999999999998</v>
      </c>
      <c r="M1020" s="245" t="str">
        <f>_xlfn.TEXTJOIN(" , ",TRUE,$Q$47)</f>
        <v>Red</v>
      </c>
    </row>
    <row r="1021" spans="1:13">
      <c r="A1021" s="245" t="s">
        <v>3285</v>
      </c>
      <c r="B1021" s="245" t="s">
        <v>2661</v>
      </c>
      <c r="C1021" s="245" t="str">
        <f t="shared" si="203"/>
        <v>X-Series Parts</v>
      </c>
      <c r="D1021" s="246" t="str">
        <f>AllData!A1506</f>
        <v>X-432</v>
      </c>
      <c r="E1021" s="245" t="str">
        <f>AllData!B1506</f>
        <v>Flat Plate</v>
      </c>
      <c r="G1021" s="245" t="str">
        <f>AllData!C1506</f>
        <v>Size - 2 1/2" x 2 1/2"</v>
      </c>
      <c r="H1021" s="246" t="str">
        <f>AllData!D1506</f>
        <v>10x10 Holes</v>
      </c>
      <c r="I1021" s="245">
        <f>AllData!E1506</f>
        <v>16.7</v>
      </c>
      <c r="J1021" s="245">
        <f>AllData!F1506</f>
        <v>3.75</v>
      </c>
      <c r="K1021" s="245">
        <f>ROUND(AllData!G1506,2)</f>
        <v>3.45</v>
      </c>
      <c r="L1021" s="245">
        <f>ROUND(AllData!H1506,2)</f>
        <v>3</v>
      </c>
      <c r="M1021" s="245" t="str">
        <f t="shared" ref="M1021:M1025" si="205">_xlfn.TEXTJOIN(" , ",TRUE,$Q$47)</f>
        <v>Red</v>
      </c>
    </row>
    <row r="1022" spans="1:13">
      <c r="A1022" s="245" t="s">
        <v>3286</v>
      </c>
      <c r="B1022" s="245" t="s">
        <v>2661</v>
      </c>
      <c r="C1022" s="245" t="str">
        <f t="shared" si="203"/>
        <v>X-Series Parts</v>
      </c>
      <c r="D1022" s="246" t="str">
        <f>AllData!A1507</f>
        <v>X-433</v>
      </c>
      <c r="E1022" s="245" t="str">
        <f>AllData!B1507</f>
        <v>Flat Plate</v>
      </c>
      <c r="G1022" s="245" t="str">
        <f>AllData!C1507</f>
        <v>Size - 2 1/2" x 3 1/2"</v>
      </c>
      <c r="H1022" s="246" t="str">
        <f>AllData!D1507</f>
        <v>10x14 Holes</v>
      </c>
      <c r="I1022" s="245">
        <f>AllData!E1507</f>
        <v>23.5</v>
      </c>
      <c r="J1022" s="245">
        <f>AllData!F1507</f>
        <v>4.21</v>
      </c>
      <c r="K1022" s="245">
        <f>ROUND(AllData!G1507,2)</f>
        <v>3.87</v>
      </c>
      <c r="L1022" s="245">
        <f>ROUND(AllData!H1507,2)</f>
        <v>3.37</v>
      </c>
      <c r="M1022" s="245" t="str">
        <f t="shared" si="205"/>
        <v>Red</v>
      </c>
    </row>
    <row r="1023" spans="1:13">
      <c r="A1023" s="245" t="s">
        <v>3287</v>
      </c>
      <c r="B1023" s="245" t="s">
        <v>2661</v>
      </c>
      <c r="C1023" s="245" t="str">
        <f t="shared" si="203"/>
        <v>X-Series Parts</v>
      </c>
      <c r="D1023" s="246" t="str">
        <f>AllData!A1508</f>
        <v>X-434</v>
      </c>
      <c r="E1023" s="245" t="str">
        <f>AllData!B1508</f>
        <v>Flat Plate</v>
      </c>
      <c r="G1023" s="245" t="str">
        <f>AllData!C1508</f>
        <v>Size - 2 1/2" x 4 1/2"</v>
      </c>
      <c r="H1023" s="246" t="str">
        <f>AllData!D1508</f>
        <v>10x18 Holes</v>
      </c>
      <c r="I1023" s="245">
        <f>AllData!E1508</f>
        <v>29.9</v>
      </c>
      <c r="J1023" s="245">
        <f>AllData!F1508</f>
        <v>4.91</v>
      </c>
      <c r="K1023" s="245">
        <f>ROUND(AllData!G1508,2)</f>
        <v>4.5199999999999996</v>
      </c>
      <c r="L1023" s="245">
        <f>ROUND(AllData!H1508,2)</f>
        <v>3.93</v>
      </c>
      <c r="M1023" s="245" t="str">
        <f t="shared" si="205"/>
        <v>Red</v>
      </c>
    </row>
    <row r="1024" spans="1:13">
      <c r="A1024" s="245" t="s">
        <v>3288</v>
      </c>
      <c r="B1024" s="245" t="s">
        <v>2661</v>
      </c>
      <c r="C1024" s="245" t="str">
        <f t="shared" si="203"/>
        <v>X-Series Parts</v>
      </c>
      <c r="D1024" s="246" t="str">
        <f>AllData!A1509</f>
        <v>X-435</v>
      </c>
      <c r="E1024" s="245" t="str">
        <f>AllData!B1509</f>
        <v>Flat Plate</v>
      </c>
      <c r="G1024" s="245" t="str">
        <f>AllData!C1509</f>
        <v>Size - 2 1/2" x 5 1/2"</v>
      </c>
      <c r="H1024" s="246" t="str">
        <f>AllData!D1509</f>
        <v>10x22 Holes</v>
      </c>
      <c r="I1024" s="245">
        <f>AllData!E1509</f>
        <v>37.1</v>
      </c>
      <c r="J1024" s="245">
        <f>AllData!F1509</f>
        <v>5.86</v>
      </c>
      <c r="K1024" s="245">
        <f>ROUND(AllData!G1509,2)</f>
        <v>5.39</v>
      </c>
      <c r="L1024" s="245">
        <f>ROUND(AllData!H1509,2)</f>
        <v>4.6900000000000004</v>
      </c>
      <c r="M1024" s="245" t="str">
        <f t="shared" si="205"/>
        <v>Red</v>
      </c>
    </row>
    <row r="1025" spans="1:13">
      <c r="A1025" s="245" t="s">
        <v>3289</v>
      </c>
      <c r="B1025" s="245" t="s">
        <v>2661</v>
      </c>
      <c r="C1025" s="245" t="str">
        <f t="shared" si="203"/>
        <v>X-Series Parts</v>
      </c>
      <c r="D1025" s="246" t="str">
        <f>AllData!A1510</f>
        <v>X-436</v>
      </c>
      <c r="E1025" s="245" t="str">
        <f>AllData!B1510</f>
        <v>Flat Plate</v>
      </c>
      <c r="G1025" s="245" t="str">
        <f>AllData!C1510</f>
        <v>Size - 3 1/2" x 5 1/2"</v>
      </c>
      <c r="H1025" s="246" t="str">
        <f>AllData!D1510</f>
        <v>14x22 Holes</v>
      </c>
      <c r="I1025" s="245">
        <f>AllData!E1510</f>
        <v>50.1</v>
      </c>
      <c r="J1025" s="245">
        <f>AllData!F1510</f>
        <v>8.31</v>
      </c>
      <c r="K1025" s="245">
        <f>ROUND(AllData!G1510,2)</f>
        <v>7.65</v>
      </c>
      <c r="L1025" s="245">
        <f>ROUND(AllData!H1510,2)</f>
        <v>6.65</v>
      </c>
      <c r="M1025" s="245" t="str">
        <f t="shared" si="205"/>
        <v>Red</v>
      </c>
    </row>
    <row r="1026" spans="1:13">
      <c r="A1026" s="245" t="s">
        <v>3290</v>
      </c>
      <c r="B1026" s="245" t="s">
        <v>2661</v>
      </c>
      <c r="C1026" s="245" t="str">
        <f t="shared" ref="C1026:C1049" si="206">$Q$24</f>
        <v>Triple-Flat Axle System</v>
      </c>
      <c r="D1026" s="246" t="str">
        <f>AllData!A1514</f>
        <v>314</v>
      </c>
      <c r="E1026" s="245" t="str">
        <f>AllData!B1514</f>
        <v>Triple-Flat Axle Rod</v>
      </c>
      <c r="G1026" s="245" t="str">
        <f>AllData!C1514</f>
        <v>Length - 6 1/2''</v>
      </c>
      <c r="H1026" s="246"/>
      <c r="I1026" s="245">
        <f>AllData!E1514</f>
        <v>14.6</v>
      </c>
      <c r="J1026" s="245">
        <f>AllData!F1514</f>
        <v>2.61</v>
      </c>
      <c r="K1026" s="245">
        <f>ROUND(AllData!G1514,2)</f>
        <v>2.4</v>
      </c>
      <c r="L1026" s="245">
        <f>ROUND(AllData!H1514,2)</f>
        <v>2.09</v>
      </c>
      <c r="M1026" s="245" t="str">
        <f t="shared" ref="M1026:M1032" si="207">$Q$46</f>
        <v>Stainless Steel</v>
      </c>
    </row>
    <row r="1027" spans="1:13">
      <c r="A1027" s="245" t="s">
        <v>3291</v>
      </c>
      <c r="B1027" s="245" t="s">
        <v>2661</v>
      </c>
      <c r="C1027" s="245" t="str">
        <f t="shared" si="206"/>
        <v>Triple-Flat Axle System</v>
      </c>
      <c r="D1027" s="246" t="str">
        <f>AllData!A1515</f>
        <v>316</v>
      </c>
      <c r="E1027" s="245" t="str">
        <f>AllData!B1515</f>
        <v>Triple-Flat Axle Rod</v>
      </c>
      <c r="G1027" s="245" t="str">
        <f>AllData!C1515</f>
        <v>Length - 3 1/2''</v>
      </c>
      <c r="H1027" s="246"/>
      <c r="I1027" s="245">
        <f>AllData!E1515</f>
        <v>7.9</v>
      </c>
      <c r="J1027" s="245">
        <f>AllData!F1515</f>
        <v>1.65</v>
      </c>
      <c r="K1027" s="245">
        <f>ROUND(AllData!G1515,2)</f>
        <v>1.52</v>
      </c>
      <c r="L1027" s="245">
        <f>ROUND(AllData!H1515,2)</f>
        <v>1.32</v>
      </c>
      <c r="M1027" s="245" t="str">
        <f t="shared" si="207"/>
        <v>Stainless Steel</v>
      </c>
    </row>
    <row r="1028" spans="1:13">
      <c r="A1028" s="245" t="s">
        <v>3292</v>
      </c>
      <c r="B1028" s="245" t="s">
        <v>2661</v>
      </c>
      <c r="C1028" s="245" t="str">
        <f t="shared" si="206"/>
        <v>Triple-Flat Axle System</v>
      </c>
      <c r="D1028" s="246" t="str">
        <f>AllData!A1516</f>
        <v>318b</v>
      </c>
      <c r="E1028" s="245" t="str">
        <f>AllData!B1516</f>
        <v>Triple-Flat Axle Rod</v>
      </c>
      <c r="G1028" s="245" t="str">
        <f>AllData!C1516</f>
        <v>Length - 1''</v>
      </c>
      <c r="H1028" s="246"/>
      <c r="I1028" s="245">
        <f>AllData!E1516</f>
        <v>2.2999999999999998</v>
      </c>
      <c r="J1028" s="245">
        <f>AllData!F1516</f>
        <v>0.92</v>
      </c>
      <c r="K1028" s="245">
        <f>ROUND(AllData!G1516,2)</f>
        <v>0.85</v>
      </c>
      <c r="L1028" s="245">
        <f>ROUND(AllData!H1516,2)</f>
        <v>0.74</v>
      </c>
      <c r="M1028" s="245" t="str">
        <f t="shared" si="207"/>
        <v>Stainless Steel</v>
      </c>
    </row>
    <row r="1029" spans="1:13">
      <c r="A1029" s="245" t="s">
        <v>3293</v>
      </c>
      <c r="B1029" s="245" t="s">
        <v>2661</v>
      </c>
      <c r="C1029" s="245" t="str">
        <f t="shared" si="206"/>
        <v>Triple-Flat Axle System</v>
      </c>
      <c r="D1029" s="246" t="str">
        <f>AllData!A1517</f>
        <v>318d</v>
      </c>
      <c r="E1029" s="245" t="str">
        <f>AllData!B1517</f>
        <v>Triple-Flat Axle Rod</v>
      </c>
      <c r="G1029" s="245" t="str">
        <f>AllData!C1517</f>
        <v>Length - 3/4''</v>
      </c>
      <c r="H1029" s="246"/>
      <c r="I1029" s="245">
        <f>AllData!E1517</f>
        <v>1.65</v>
      </c>
      <c r="J1029" s="245">
        <f>AllData!F1517</f>
        <v>0.91</v>
      </c>
      <c r="K1029" s="245">
        <f>ROUND(AllData!G1517,2)</f>
        <v>0.84</v>
      </c>
      <c r="L1029" s="245">
        <f>ROUND(AllData!H1517,2)</f>
        <v>0.73</v>
      </c>
      <c r="M1029" s="245" t="str">
        <f t="shared" si="207"/>
        <v>Stainless Steel</v>
      </c>
    </row>
    <row r="1030" spans="1:13">
      <c r="A1030" s="245" t="s">
        <v>3294</v>
      </c>
      <c r="B1030" s="245" t="s">
        <v>2661</v>
      </c>
      <c r="C1030" s="245" t="str">
        <f t="shared" si="206"/>
        <v>Triple-Flat Axle System</v>
      </c>
      <c r="D1030" s="246" t="str">
        <f>AllData!A1518</f>
        <v>313</v>
      </c>
      <c r="E1030" s="245" t="str">
        <f>AllData!B1518</f>
        <v>Triple-Flat Axle Rod</v>
      </c>
      <c r="G1030" s="245" t="str">
        <f>AllData!C1518</f>
        <v>Length - 11 1/2''</v>
      </c>
      <c r="H1030" s="246"/>
      <c r="I1030" s="245">
        <f>AllData!E1518</f>
        <v>25.8</v>
      </c>
      <c r="J1030" s="245">
        <f>AllData!F1518</f>
        <v>4.75</v>
      </c>
      <c r="K1030" s="245">
        <f>ROUND(AllData!G1518,2)</f>
        <v>4.37</v>
      </c>
      <c r="L1030" s="245">
        <f>ROUND(AllData!H1518,2)</f>
        <v>3.8</v>
      </c>
      <c r="M1030" s="245" t="str">
        <f t="shared" si="207"/>
        <v>Stainless Steel</v>
      </c>
    </row>
    <row r="1031" spans="1:13">
      <c r="A1031" s="245" t="s">
        <v>3295</v>
      </c>
      <c r="B1031" s="245" t="s">
        <v>2661</v>
      </c>
      <c r="C1031" s="245" t="str">
        <f t="shared" si="206"/>
        <v>Triple-Flat Axle System</v>
      </c>
      <c r="D1031" s="246" t="str">
        <f>AllData!A1519</f>
        <v>313a</v>
      </c>
      <c r="E1031" s="245" t="str">
        <f>AllData!B1519</f>
        <v>Triple-Flat Axle Rod</v>
      </c>
      <c r="G1031" s="245" t="str">
        <f>AllData!C1519</f>
        <v xml:space="preserve">Length - 8'' </v>
      </c>
      <c r="H1031" s="246"/>
      <c r="I1031" s="245">
        <f>AllData!E1519</f>
        <v>18</v>
      </c>
      <c r="J1031" s="245">
        <f>AllData!F1519</f>
        <v>3.49</v>
      </c>
      <c r="K1031" s="245">
        <f>ROUND(AllData!G1519,2)</f>
        <v>3.21</v>
      </c>
      <c r="L1031" s="245">
        <f>ROUND(AllData!H1519,2)</f>
        <v>2.79</v>
      </c>
      <c r="M1031" s="245" t="str">
        <f t="shared" si="207"/>
        <v>Stainless Steel</v>
      </c>
    </row>
    <row r="1032" spans="1:13">
      <c r="A1032" s="245" t="s">
        <v>3296</v>
      </c>
      <c r="B1032" s="245" t="s">
        <v>2661</v>
      </c>
      <c r="C1032" s="245" t="str">
        <f t="shared" si="206"/>
        <v>Triple-Flat Axle System</v>
      </c>
      <c r="D1032" s="246" t="str">
        <f>AllData!A1520</f>
        <v>313d</v>
      </c>
      <c r="E1032" s="245" t="str">
        <f>AllData!B1520</f>
        <v>Triple-Flat Axle Rod</v>
      </c>
      <c r="G1032" s="245" t="str">
        <f>AllData!C1520</f>
        <v>Length - 9 1/2''</v>
      </c>
      <c r="H1032" s="246"/>
      <c r="I1032" s="245">
        <f>AllData!E1520</f>
        <v>21.4</v>
      </c>
      <c r="J1032" s="245">
        <f>AllData!F1520</f>
        <v>3.86</v>
      </c>
      <c r="K1032" s="245">
        <f>ROUND(AllData!G1520,2)</f>
        <v>3.55</v>
      </c>
      <c r="L1032" s="245">
        <f>ROUND(AllData!H1520,2)</f>
        <v>3.09</v>
      </c>
      <c r="M1032" s="245" t="str">
        <f t="shared" si="207"/>
        <v>Stainless Steel</v>
      </c>
    </row>
    <row r="1033" spans="1:13">
      <c r="A1033" s="245" t="s">
        <v>3297</v>
      </c>
      <c r="B1033" s="245" t="s">
        <v>2661</v>
      </c>
      <c r="C1033" s="245" t="str">
        <f t="shared" si="206"/>
        <v>Triple-Flat Axle System</v>
      </c>
      <c r="D1033" s="246" t="str">
        <f>AllData!A1524</f>
        <v>326n</v>
      </c>
      <c r="E1033" s="245" t="str">
        <f>AllData!B1524</f>
        <v>Pinion</v>
      </c>
      <c r="G1033" s="245" t="str">
        <f>AllData!C1524</f>
        <v>11T</v>
      </c>
      <c r="H1033" s="246"/>
      <c r="I1033" s="245">
        <f>AllData!E1524</f>
        <v>1.23</v>
      </c>
      <c r="J1033" s="245">
        <f>AllData!F1524</f>
        <v>5.59</v>
      </c>
      <c r="K1033" s="245">
        <f>ROUND(AllData!G1524,2)</f>
        <v>5.14</v>
      </c>
      <c r="L1033" s="245">
        <f>ROUND(AllData!H1524,2)</f>
        <v>4.47</v>
      </c>
      <c r="M1033" s="245" t="str">
        <f t="shared" ref="M1033:M1049" si="208">$Q$55</f>
        <v>Brass</v>
      </c>
    </row>
    <row r="1034" spans="1:13">
      <c r="A1034" s="245" t="s">
        <v>3298</v>
      </c>
      <c r="B1034" s="245" t="s">
        <v>2661</v>
      </c>
      <c r="C1034" s="245" t="str">
        <f t="shared" si="206"/>
        <v>Triple-Flat Axle System</v>
      </c>
      <c r="D1034" s="246" t="str">
        <f>AllData!A1525</f>
        <v>326y</v>
      </c>
      <c r="E1034" s="245" t="str">
        <f>AllData!B1525</f>
        <v>Pinion</v>
      </c>
      <c r="G1034" s="245" t="str">
        <f>AllData!C1525</f>
        <v>12T</v>
      </c>
      <c r="H1034" s="246"/>
      <c r="I1034" s="245">
        <f>AllData!E1525</f>
        <v>1.8</v>
      </c>
      <c r="J1034" s="245">
        <f>AllData!F1525</f>
        <v>6.31</v>
      </c>
      <c r="K1034" s="245">
        <f>ROUND(AllData!G1525,2)</f>
        <v>5.81</v>
      </c>
      <c r="L1034" s="245">
        <f>ROUND(AllData!H1525,2)</f>
        <v>5.05</v>
      </c>
      <c r="M1034" s="245" t="str">
        <f t="shared" si="208"/>
        <v>Brass</v>
      </c>
    </row>
    <row r="1035" spans="1:13">
      <c r="A1035" s="245" t="s">
        <v>3299</v>
      </c>
      <c r="B1035" s="245" t="s">
        <v>2661</v>
      </c>
      <c r="C1035" s="245" t="str">
        <f t="shared" si="206"/>
        <v>Triple-Flat Axle System</v>
      </c>
      <c r="D1035" s="246" t="str">
        <f>AllData!A1526</f>
        <v>326c</v>
      </c>
      <c r="E1035" s="245" t="str">
        <f>AllData!B1526</f>
        <v>Pinion</v>
      </c>
      <c r="G1035" s="245" t="str">
        <f>AllData!C1526</f>
        <v>15T</v>
      </c>
      <c r="H1035" s="246"/>
      <c r="I1035" s="245">
        <f>AllData!E1526</f>
        <v>3</v>
      </c>
      <c r="J1035" s="245">
        <f>AllData!F1526</f>
        <v>5.63</v>
      </c>
      <c r="K1035" s="245">
        <f>ROUND(AllData!G1526,2)</f>
        <v>5.18</v>
      </c>
      <c r="L1035" s="245">
        <f>ROUND(AllData!H1526,2)</f>
        <v>4.5</v>
      </c>
      <c r="M1035" s="245" t="str">
        <f t="shared" si="208"/>
        <v>Brass</v>
      </c>
    </row>
    <row r="1036" spans="1:13">
      <c r="A1036" s="245" t="s">
        <v>3300</v>
      </c>
      <c r="B1036" s="245" t="s">
        <v>2661</v>
      </c>
      <c r="C1036" s="245" t="str">
        <f t="shared" si="206"/>
        <v>Triple-Flat Axle System</v>
      </c>
      <c r="D1036" s="246" t="str">
        <f>AllData!A1527</f>
        <v>326</v>
      </c>
      <c r="E1036" s="245" t="str">
        <f>AllData!B1527</f>
        <v>Pinion</v>
      </c>
      <c r="G1036" s="245" t="str">
        <f>AllData!C1527</f>
        <v>19T</v>
      </c>
      <c r="H1036" s="246"/>
      <c r="I1036" s="245">
        <f>AllData!E1527</f>
        <v>5.5</v>
      </c>
      <c r="J1036" s="245">
        <f>AllData!F1527</f>
        <v>6.16</v>
      </c>
      <c r="K1036" s="245">
        <f>ROUND(AllData!G1527,2)</f>
        <v>5.67</v>
      </c>
      <c r="L1036" s="245">
        <f>ROUND(AllData!H1527,2)</f>
        <v>4.93</v>
      </c>
      <c r="M1036" s="245" t="str">
        <f t="shared" si="208"/>
        <v>Brass</v>
      </c>
    </row>
    <row r="1037" spans="1:13">
      <c r="A1037" s="245" t="s">
        <v>3301</v>
      </c>
      <c r="B1037" s="245" t="s">
        <v>2661</v>
      </c>
      <c r="C1037" s="245" t="str">
        <f t="shared" si="206"/>
        <v>Triple-Flat Axle System</v>
      </c>
      <c r="D1037" s="246" t="str">
        <f>AllData!A1528</f>
        <v>325</v>
      </c>
      <c r="E1037" s="245" t="str">
        <f>AllData!B1528</f>
        <v>Pinion</v>
      </c>
      <c r="G1037" s="245" t="str">
        <f>AllData!C1528</f>
        <v>25T</v>
      </c>
      <c r="H1037" s="246"/>
      <c r="I1037" s="245">
        <f>AllData!E1528</f>
        <v>9.9</v>
      </c>
      <c r="J1037" s="245">
        <f>AllData!F1528</f>
        <v>7.37</v>
      </c>
      <c r="K1037" s="245">
        <f>ROUND(AllData!G1528,2)</f>
        <v>6.78</v>
      </c>
      <c r="L1037" s="245">
        <f>ROUND(AllData!H1528,2)</f>
        <v>5.9</v>
      </c>
      <c r="M1037" s="245" t="str">
        <f t="shared" si="208"/>
        <v>Brass</v>
      </c>
    </row>
    <row r="1038" spans="1:13">
      <c r="A1038" s="245" t="s">
        <v>3302</v>
      </c>
      <c r="B1038" s="245" t="s">
        <v>2661</v>
      </c>
      <c r="C1038" s="245" t="str">
        <f t="shared" si="206"/>
        <v>Triple-Flat Axle System</v>
      </c>
      <c r="D1038" s="246" t="str">
        <f>AllData!A1530</f>
        <v>331</v>
      </c>
      <c r="E1038" s="245" t="str">
        <f>AllData!B1530</f>
        <v>Gear</v>
      </c>
      <c r="G1038" s="245" t="str">
        <f>AllData!C1530</f>
        <v>38T</v>
      </c>
      <c r="H1038" s="246" t="str">
        <f>AllData!D1530</f>
        <v>6H as in p/n 518</v>
      </c>
      <c r="I1038" s="245">
        <f>AllData!E1530</f>
        <v>9.6999999999999993</v>
      </c>
      <c r="J1038" s="245">
        <f>AllData!F1530</f>
        <v>13.1</v>
      </c>
      <c r="K1038" s="245">
        <f>ROUND(AllData!G1530,2)</f>
        <v>12.05</v>
      </c>
      <c r="L1038" s="245">
        <f>ROUND(AllData!H1530,2)</f>
        <v>10.48</v>
      </c>
      <c r="M1038" s="245" t="str">
        <f t="shared" si="208"/>
        <v>Brass</v>
      </c>
    </row>
    <row r="1039" spans="1:13">
      <c r="A1039" s="245" t="s">
        <v>3303</v>
      </c>
      <c r="B1039" s="245" t="s">
        <v>2661</v>
      </c>
      <c r="C1039" s="245" t="str">
        <f t="shared" si="206"/>
        <v>Triple-Flat Axle System</v>
      </c>
      <c r="D1039" s="246" t="str">
        <f>AllData!A1531</f>
        <v>327</v>
      </c>
      <c r="E1039" s="245" t="str">
        <f>AllData!B1531</f>
        <v>Gear</v>
      </c>
      <c r="G1039" s="245" t="str">
        <f>AllData!C1531</f>
        <v>50T</v>
      </c>
      <c r="H1039" s="246" t="str">
        <f>AllData!D1531</f>
        <v>6H as in p/n 518</v>
      </c>
      <c r="I1039" s="245">
        <f>AllData!E1531</f>
        <v>19.600000000000001</v>
      </c>
      <c r="J1039" s="245">
        <f>AllData!F1531</f>
        <v>14.02</v>
      </c>
      <c r="K1039" s="245">
        <f>ROUND(AllData!G1531,2)</f>
        <v>12.9</v>
      </c>
      <c r="L1039" s="245">
        <f>ROUND(AllData!H1531,2)</f>
        <v>11.22</v>
      </c>
      <c r="M1039" s="245" t="str">
        <f t="shared" si="208"/>
        <v>Brass</v>
      </c>
    </row>
    <row r="1040" spans="1:13">
      <c r="A1040" s="245" t="s">
        <v>3304</v>
      </c>
      <c r="B1040" s="245" t="s">
        <v>2661</v>
      </c>
      <c r="C1040" s="245" t="str">
        <f t="shared" si="206"/>
        <v>Triple-Flat Axle System</v>
      </c>
      <c r="D1040" s="246" t="str">
        <f>AllData!A1532</f>
        <v>327a</v>
      </c>
      <c r="E1040" s="245" t="str">
        <f>AllData!B1532</f>
        <v>Gear</v>
      </c>
      <c r="G1040" s="245" t="str">
        <f>AllData!C1532</f>
        <v>57T</v>
      </c>
      <c r="H1040" s="246" t="str">
        <f>AllData!D1532</f>
        <v>8H</v>
      </c>
      <c r="I1040" s="245">
        <f>AllData!E1532</f>
        <v>24.6</v>
      </c>
      <c r="J1040" s="245">
        <f>AllData!F1532</f>
        <v>15.56</v>
      </c>
      <c r="K1040" s="245">
        <f>ROUND(AllData!G1532,2)</f>
        <v>14.32</v>
      </c>
      <c r="L1040" s="245">
        <f>ROUND(AllData!H1532,2)</f>
        <v>12.45</v>
      </c>
      <c r="M1040" s="245" t="str">
        <f t="shared" si="208"/>
        <v>Brass</v>
      </c>
    </row>
    <row r="1041" spans="1:13">
      <c r="A1041" s="245" t="s">
        <v>3305</v>
      </c>
      <c r="B1041" s="245" t="s">
        <v>2661</v>
      </c>
      <c r="C1041" s="245" t="str">
        <f t="shared" si="206"/>
        <v>Triple-Flat Axle System</v>
      </c>
      <c r="D1041" s="246" t="str">
        <f>AllData!A1533</f>
        <v>327g</v>
      </c>
      <c r="E1041" s="245" t="str">
        <f>AllData!B1533</f>
        <v>Gear</v>
      </c>
      <c r="G1041" s="245" t="str">
        <f>AllData!C1533</f>
        <v>45T</v>
      </c>
      <c r="H1041" s="246"/>
      <c r="I1041" s="245">
        <f>AllData!E1533</f>
        <v>11.72</v>
      </c>
      <c r="J1041" s="245">
        <f>AllData!F1533</f>
        <v>13.74</v>
      </c>
      <c r="K1041" s="245">
        <f>ROUND(AllData!G1533,2)</f>
        <v>12.64</v>
      </c>
      <c r="L1041" s="245">
        <f>ROUND(AllData!H1533,2)</f>
        <v>10.99</v>
      </c>
      <c r="M1041" s="245" t="str">
        <f t="shared" si="208"/>
        <v>Brass</v>
      </c>
    </row>
    <row r="1042" spans="1:13">
      <c r="A1042" s="245" t="s">
        <v>3306</v>
      </c>
      <c r="B1042" s="245" t="s">
        <v>2661</v>
      </c>
      <c r="C1042" s="245" t="str">
        <f t="shared" si="206"/>
        <v>Triple-Flat Axle System</v>
      </c>
      <c r="D1042" s="246" t="str">
        <f>AllData!A1535</f>
        <v>329a</v>
      </c>
      <c r="E1042" s="245" t="str">
        <f>AllData!B1535</f>
        <v>Contrate Gear</v>
      </c>
      <c r="G1042" s="245" t="str">
        <f>AllData!C1535</f>
        <v>19T</v>
      </c>
      <c r="H1042" s="246"/>
      <c r="I1042" s="245">
        <f>AllData!E1535</f>
        <v>5.2</v>
      </c>
      <c r="J1042" s="245">
        <f>AllData!F1535</f>
        <v>9.56</v>
      </c>
      <c r="K1042" s="245">
        <f>ROUND(AllData!G1535,2)</f>
        <v>8.8000000000000007</v>
      </c>
      <c r="L1042" s="245">
        <f>ROUND(AllData!H1535,2)</f>
        <v>7.65</v>
      </c>
      <c r="M1042" s="245" t="str">
        <f t="shared" si="208"/>
        <v>Brass</v>
      </c>
    </row>
    <row r="1043" spans="1:13">
      <c r="A1043" s="245" t="s">
        <v>3307</v>
      </c>
      <c r="B1043" s="245" t="s">
        <v>2661</v>
      </c>
      <c r="C1043" s="245" t="str">
        <f t="shared" si="206"/>
        <v>Triple-Flat Axle System</v>
      </c>
      <c r="D1043" s="246" t="str">
        <f>AllData!A1536</f>
        <v>329</v>
      </c>
      <c r="E1043" s="245" t="str">
        <f>AllData!B1536</f>
        <v>Contrate Gear</v>
      </c>
      <c r="G1043" s="245" t="str">
        <f>AllData!C1536</f>
        <v>25T</v>
      </c>
      <c r="H1043" s="246"/>
      <c r="I1043" s="245">
        <f>AllData!E1536</f>
        <v>8.4</v>
      </c>
      <c r="J1043" s="245">
        <f>AllData!F1536</f>
        <v>11.12</v>
      </c>
      <c r="K1043" s="245">
        <f>ROUND(AllData!G1536,2)</f>
        <v>10.23</v>
      </c>
      <c r="L1043" s="245">
        <f>ROUND(AllData!H1536,2)</f>
        <v>8.9</v>
      </c>
      <c r="M1043" s="245" t="str">
        <f t="shared" si="208"/>
        <v>Brass</v>
      </c>
    </row>
    <row r="1044" spans="1:13">
      <c r="A1044" s="245" t="s">
        <v>3308</v>
      </c>
      <c r="B1044" s="245" t="s">
        <v>2661</v>
      </c>
      <c r="C1044" s="245" t="str">
        <f t="shared" si="206"/>
        <v>Triple-Flat Axle System</v>
      </c>
      <c r="D1044" s="246" t="str">
        <f>AllData!A1537</f>
        <v>328</v>
      </c>
      <c r="E1044" s="245" t="str">
        <f>AllData!B1537</f>
        <v>Contrate Gear</v>
      </c>
      <c r="G1044" s="245" t="str">
        <f>AllData!C1537</f>
        <v>50T</v>
      </c>
      <c r="H1044" s="246" t="str">
        <f>AllData!D1537</f>
        <v>8H</v>
      </c>
      <c r="I1044" s="245">
        <f>AllData!E1537</f>
        <v>21</v>
      </c>
      <c r="J1044" s="245">
        <f>AllData!F1537</f>
        <v>19.55</v>
      </c>
      <c r="K1044" s="245">
        <f>ROUND(AllData!G1537,2)</f>
        <v>17.989999999999998</v>
      </c>
      <c r="L1044" s="245">
        <f>ROUND(AllData!H1537,2)</f>
        <v>15.64</v>
      </c>
      <c r="M1044" s="245" t="str">
        <f t="shared" si="208"/>
        <v>Brass</v>
      </c>
    </row>
    <row r="1045" spans="1:13">
      <c r="A1045" s="245" t="s">
        <v>3309</v>
      </c>
      <c r="B1045" s="245" t="s">
        <v>2661</v>
      </c>
      <c r="C1045" s="245" t="str">
        <f t="shared" si="206"/>
        <v>Triple-Flat Axle System</v>
      </c>
      <c r="D1045" s="246" t="str">
        <f>AllData!A1539</f>
        <v>323b</v>
      </c>
      <c r="E1045" s="245" t="str">
        <f>AllData!B1539</f>
        <v>Pulley without boss</v>
      </c>
      <c r="G1045" s="245" t="str">
        <f>AllData!C1539</f>
        <v>1/2"</v>
      </c>
      <c r="H1045" s="246"/>
      <c r="I1045" s="245">
        <f>AllData!E1539</f>
        <v>6</v>
      </c>
      <c r="J1045" s="245">
        <f>AllData!F1539</f>
        <v>1.2</v>
      </c>
      <c r="K1045" s="245">
        <f>ROUND(AllData!G1539,2)</f>
        <v>1.1000000000000001</v>
      </c>
      <c r="L1045" s="245">
        <f>ROUND(AllData!H1539,2)</f>
        <v>0.96</v>
      </c>
      <c r="M1045" s="245" t="str">
        <f t="shared" si="208"/>
        <v>Brass</v>
      </c>
    </row>
    <row r="1046" spans="1:13">
      <c r="A1046" s="245" t="s">
        <v>3310</v>
      </c>
      <c r="B1046" s="245" t="s">
        <v>2661</v>
      </c>
      <c r="C1046" s="245" t="str">
        <f t="shared" si="206"/>
        <v>Triple-Flat Axle System</v>
      </c>
      <c r="D1046" s="246" t="str">
        <f>AllData!A1540</f>
        <v>324a</v>
      </c>
      <c r="E1046" s="245" t="str">
        <f>AllData!B1540</f>
        <v>Wheel Disc [Brass]</v>
      </c>
      <c r="G1046" s="245" t="str">
        <f>AllData!C1540</f>
        <v>16G thick x 1 1/4''</v>
      </c>
      <c r="H1046" s="246" t="str">
        <f>AllData!D1540</f>
        <v>8H</v>
      </c>
      <c r="I1046" s="245">
        <f>AllData!E1540</f>
        <v>9.4</v>
      </c>
      <c r="J1046" s="245">
        <f>AllData!F1540</f>
        <v>2.71</v>
      </c>
      <c r="K1046" s="245">
        <f>ROUND(AllData!G1540,2)</f>
        <v>2.4900000000000002</v>
      </c>
      <c r="L1046" s="245">
        <f>ROUND(AllData!H1540,2)</f>
        <v>2.17</v>
      </c>
      <c r="M1046" s="245" t="str">
        <f t="shared" si="208"/>
        <v>Brass</v>
      </c>
    </row>
    <row r="1047" spans="1:13">
      <c r="A1047" s="245" t="s">
        <v>3311</v>
      </c>
      <c r="B1047" s="245" t="s">
        <v>2661</v>
      </c>
      <c r="C1047" s="245" t="str">
        <f t="shared" si="206"/>
        <v>Triple-Flat Axle System</v>
      </c>
      <c r="D1047" s="246" t="str">
        <f>AllData!A1542</f>
        <v>359</v>
      </c>
      <c r="E1047" s="245" t="str">
        <f>AllData!B1542</f>
        <v>Collar</v>
      </c>
      <c r="H1047" s="246" t="str">
        <f>AllData!D1542</f>
        <v>3H</v>
      </c>
      <c r="I1047" s="245">
        <f>AllData!E1542</f>
        <v>2.6</v>
      </c>
      <c r="J1047" s="245">
        <f>AllData!F1542</f>
        <v>1.72</v>
      </c>
      <c r="K1047" s="245">
        <f>ROUND(AllData!G1542,2)</f>
        <v>1.58</v>
      </c>
      <c r="L1047" s="245">
        <f>ROUND(AllData!H1542,2)</f>
        <v>1.38</v>
      </c>
      <c r="M1047" s="245" t="str">
        <f t="shared" si="208"/>
        <v>Brass</v>
      </c>
    </row>
    <row r="1048" spans="1:13">
      <c r="A1048" s="245" t="s">
        <v>3312</v>
      </c>
      <c r="B1048" s="245" t="s">
        <v>2661</v>
      </c>
      <c r="C1048" s="245" t="str">
        <f t="shared" si="206"/>
        <v>Triple-Flat Axle System</v>
      </c>
      <c r="D1048" s="246" t="str">
        <f>AllData!A1543</f>
        <v>3171</v>
      </c>
      <c r="E1048" s="245" t="str">
        <f>AllData!B1543</f>
        <v>Socket Coupling</v>
      </c>
      <c r="H1048" s="246"/>
      <c r="I1048" s="245">
        <f>AllData!E1543</f>
        <v>16.8</v>
      </c>
      <c r="J1048" s="245">
        <f>AllData!F1543</f>
        <v>9.77</v>
      </c>
      <c r="K1048" s="245">
        <f>ROUND(AllData!G1543,2)</f>
        <v>8.99</v>
      </c>
      <c r="L1048" s="245">
        <f>ROUND(AllData!H1543,2)</f>
        <v>7.82</v>
      </c>
      <c r="M1048" s="245" t="str">
        <f t="shared" si="208"/>
        <v>Brass</v>
      </c>
    </row>
    <row r="1049" spans="1:13">
      <c r="A1049" s="245" t="s">
        <v>3313</v>
      </c>
      <c r="B1049" s="245" t="s">
        <v>2661</v>
      </c>
      <c r="C1049" s="245" t="str">
        <f t="shared" si="206"/>
        <v>Triple-Flat Axle System</v>
      </c>
      <c r="D1049" s="246" t="str">
        <f>AllData!A1544</f>
        <v>3171a</v>
      </c>
      <c r="E1049" s="245" t="str">
        <f>AllData!B1544</f>
        <v>Short Socket Coupling</v>
      </c>
      <c r="H1049" s="246"/>
      <c r="I1049" s="245">
        <f>AllData!E1544</f>
        <v>15.5</v>
      </c>
      <c r="J1049" s="245">
        <f>AllData!F1544</f>
        <v>8.81</v>
      </c>
      <c r="K1049" s="245">
        <f>ROUND(AllData!G1544,2)</f>
        <v>8.11</v>
      </c>
      <c r="L1049" s="245">
        <f>ROUND(AllData!H1544,2)</f>
        <v>7.05</v>
      </c>
      <c r="M1049" s="245" t="str">
        <f t="shared" si="208"/>
        <v>Brass</v>
      </c>
    </row>
    <row r="1050" spans="1:13">
      <c r="A1050" s="245" t="s">
        <v>3314</v>
      </c>
      <c r="B1050" s="245" t="s">
        <v>2661</v>
      </c>
      <c r="C1050" s="245" t="str">
        <f t="shared" ref="C1050:C1059" si="209">$Q$31</f>
        <v>Braced Girder Strips - Erector Style</v>
      </c>
      <c r="D1050" s="246" t="str">
        <f>AllData!A1550</f>
        <v>E1k</v>
      </c>
      <c r="E1050" s="245" t="str">
        <f>AllData!B1550</f>
        <v>Straight</v>
      </c>
      <c r="G1050" s="245" t="str">
        <f>AllData!C1550</f>
        <v>Length - 10 1/2"</v>
      </c>
      <c r="H1050" s="246"/>
      <c r="I1050" s="245">
        <f>AllData!E1550</f>
        <v>13</v>
      </c>
      <c r="J1050" s="245">
        <f>AllData!F1550</f>
        <v>3.21</v>
      </c>
      <c r="K1050" s="245">
        <f>ROUND(AllData!G1550,2)</f>
        <v>2.95</v>
      </c>
      <c r="L1050" s="245">
        <f>ROUND(AllData!H1550,2)</f>
        <v>2.57</v>
      </c>
    </row>
    <row r="1051" spans="1:13">
      <c r="A1051" s="245" t="s">
        <v>3315</v>
      </c>
      <c r="B1051" s="245" t="s">
        <v>2661</v>
      </c>
      <c r="C1051" s="245" t="str">
        <f t="shared" si="209"/>
        <v>Braced Girder Strips - Erector Style</v>
      </c>
      <c r="D1051" s="246" t="str">
        <f>AllData!A1551</f>
        <v>E1kS</v>
      </c>
      <c r="E1051" s="245" t="str">
        <f>AllData!B1551</f>
        <v>Straight -Stainless Steel</v>
      </c>
      <c r="G1051" s="245" t="str">
        <f>AllData!C1551</f>
        <v>Length - 10 1/2"</v>
      </c>
      <c r="H1051" s="246"/>
      <c r="I1051" s="245">
        <f>AllData!E1551</f>
        <v>13</v>
      </c>
      <c r="J1051" s="245">
        <f>AllData!F1551</f>
        <v>4.43</v>
      </c>
      <c r="K1051" s="245">
        <f>ROUND(AllData!G1551,2)</f>
        <v>4.08</v>
      </c>
      <c r="L1051" s="245">
        <f>ROUND(AllData!H1551,2)</f>
        <v>3.54</v>
      </c>
    </row>
    <row r="1052" spans="1:13">
      <c r="A1052" s="245" t="s">
        <v>3316</v>
      </c>
      <c r="B1052" s="245" t="s">
        <v>2661</v>
      </c>
      <c r="C1052" s="245" t="str">
        <f t="shared" si="209"/>
        <v>Braced Girder Strips - Erector Style</v>
      </c>
      <c r="D1052" s="246" t="str">
        <f>AllData!A1552</f>
        <v>E2</v>
      </c>
      <c r="E1052" s="245" t="str">
        <f>AllData!B1552</f>
        <v>Straight</v>
      </c>
      <c r="G1052" s="245" t="str">
        <f>AllData!C1552</f>
        <v>Length - 5 1/2"</v>
      </c>
      <c r="H1052" s="246"/>
      <c r="I1052" s="245">
        <f>AllData!E1552</f>
        <v>6.5</v>
      </c>
      <c r="J1052" s="245">
        <f>AllData!F1552</f>
        <v>1.81</v>
      </c>
      <c r="K1052" s="245">
        <f>ROUND(AllData!G1552,2)</f>
        <v>1.67</v>
      </c>
      <c r="L1052" s="245">
        <f>ROUND(AllData!H1552,2)</f>
        <v>1.45</v>
      </c>
    </row>
    <row r="1053" spans="1:13">
      <c r="A1053" s="245" t="s">
        <v>3317</v>
      </c>
      <c r="B1053" s="245" t="s">
        <v>2661</v>
      </c>
      <c r="C1053" s="245" t="str">
        <f t="shared" si="209"/>
        <v>Braced Girder Strips - Erector Style</v>
      </c>
      <c r="D1053" s="246" t="str">
        <f>AllData!A1553</f>
        <v>E2S</v>
      </c>
      <c r="E1053" s="245" t="str">
        <f>AllData!B1553</f>
        <v>Straight -Stainless Steel</v>
      </c>
      <c r="G1053" s="245" t="str">
        <f>AllData!C1553</f>
        <v>Length - 5 1/2"</v>
      </c>
      <c r="H1053" s="246"/>
      <c r="I1053" s="245">
        <f>AllData!E1553</f>
        <v>6.5</v>
      </c>
      <c r="J1053" s="245">
        <f>AllData!F1553</f>
        <v>2.63</v>
      </c>
      <c r="K1053" s="245">
        <f>ROUND(AllData!G1553,2)</f>
        <v>2.42</v>
      </c>
      <c r="L1053" s="245">
        <f>ROUND(AllData!H1553,2)</f>
        <v>2.1</v>
      </c>
    </row>
    <row r="1054" spans="1:13">
      <c r="A1054" s="245" t="s">
        <v>3318</v>
      </c>
      <c r="B1054" s="245" t="s">
        <v>2661</v>
      </c>
      <c r="C1054" s="245" t="str">
        <f t="shared" si="209"/>
        <v>Braced Girder Strips - Erector Style</v>
      </c>
      <c r="D1054" s="246" t="str">
        <f>AllData!A1554</f>
        <v>E4</v>
      </c>
      <c r="E1054" s="245" t="str">
        <f>AllData!B1554</f>
        <v>Straight</v>
      </c>
      <c r="G1054" s="245" t="str">
        <f>AllData!C1554</f>
        <v>Length - 3"</v>
      </c>
      <c r="H1054" s="246"/>
      <c r="I1054" s="245">
        <f>AllData!E1554</f>
        <v>3.5</v>
      </c>
      <c r="J1054" s="245">
        <f>AllData!F1554</f>
        <v>1.19</v>
      </c>
      <c r="K1054" s="245">
        <f>ROUND(AllData!G1554,2)</f>
        <v>1.0900000000000001</v>
      </c>
      <c r="L1054" s="245">
        <f>ROUND(AllData!H1554,2)</f>
        <v>0.95</v>
      </c>
    </row>
    <row r="1055" spans="1:13">
      <c r="A1055" s="245" t="s">
        <v>3319</v>
      </c>
      <c r="B1055" s="245" t="s">
        <v>2661</v>
      </c>
      <c r="C1055" s="245" t="str">
        <f t="shared" si="209"/>
        <v>Braced Girder Strips - Erector Style</v>
      </c>
      <c r="D1055" s="246" t="str">
        <f>AllData!A1555</f>
        <v>E4S</v>
      </c>
      <c r="E1055" s="245" t="str">
        <f>AllData!B1555</f>
        <v>Straight -Stainless Steel</v>
      </c>
      <c r="G1055" s="245" t="str">
        <f>AllData!C1555</f>
        <v>Length - 3"</v>
      </c>
      <c r="H1055" s="246"/>
      <c r="I1055" s="245">
        <f>AllData!E1555</f>
        <v>3.5</v>
      </c>
      <c r="J1055" s="245">
        <f>AllData!F1555</f>
        <v>1.76</v>
      </c>
      <c r="K1055" s="245">
        <f>ROUND(AllData!G1555,2)</f>
        <v>1.62</v>
      </c>
      <c r="L1055" s="245">
        <f>ROUND(AllData!H1555,2)</f>
        <v>1.41</v>
      </c>
    </row>
    <row r="1056" spans="1:13">
      <c r="A1056" s="245" t="s">
        <v>3320</v>
      </c>
      <c r="B1056" s="245" t="s">
        <v>2661</v>
      </c>
      <c r="C1056" s="245" t="str">
        <f t="shared" si="209"/>
        <v>Braced Girder Strips - Erector Style</v>
      </c>
      <c r="D1056" s="246" t="str">
        <f>AllData!A1556</f>
        <v>E89</v>
      </c>
      <c r="E1056" s="245" t="str">
        <f>AllData!B1556</f>
        <v>Curved</v>
      </c>
      <c r="G1056" s="245" t="str">
        <f>AllData!C1556</f>
        <v>Length - 5 1/2"</v>
      </c>
      <c r="H1056" s="246"/>
      <c r="I1056" s="245">
        <f>AllData!E1556</f>
        <v>6</v>
      </c>
      <c r="J1056" s="245">
        <f>AllData!F1556</f>
        <v>2.21</v>
      </c>
      <c r="K1056" s="245">
        <f>ROUND(AllData!G1556,2)</f>
        <v>2.0299999999999998</v>
      </c>
      <c r="L1056" s="245">
        <f>ROUND(AllData!H1556,2)</f>
        <v>1.77</v>
      </c>
    </row>
    <row r="1057" spans="1:13">
      <c r="A1057" s="245" t="s">
        <v>3321</v>
      </c>
      <c r="B1057" s="245" t="s">
        <v>2661</v>
      </c>
      <c r="C1057" s="245" t="str">
        <f t="shared" si="209"/>
        <v>Braced Girder Strips - Erector Style</v>
      </c>
      <c r="D1057" s="246" t="str">
        <f>AllData!A1557</f>
        <v>E89S</v>
      </c>
      <c r="E1057" s="245" t="str">
        <f>AllData!B1557</f>
        <v>Curved - Stainless Steel</v>
      </c>
      <c r="G1057" s="245" t="str">
        <f>AllData!C1557</f>
        <v>Length - 5 1/2"</v>
      </c>
      <c r="H1057" s="246"/>
      <c r="I1057" s="245">
        <f>AllData!E1557</f>
        <v>6</v>
      </c>
      <c r="J1057" s="245">
        <f>AllData!F1557</f>
        <v>2.59</v>
      </c>
      <c r="K1057" s="245">
        <f>ROUND(AllData!G1557,2)</f>
        <v>2.38</v>
      </c>
      <c r="L1057" s="245">
        <f>ROUND(AllData!H1557,2)</f>
        <v>2.0699999999999998</v>
      </c>
    </row>
    <row r="1058" spans="1:13">
      <c r="A1058" s="245" t="s">
        <v>3322</v>
      </c>
      <c r="B1058" s="245" t="s">
        <v>2661</v>
      </c>
      <c r="C1058" s="245" t="str">
        <f t="shared" si="209"/>
        <v>Braced Girder Strips - Erector Style</v>
      </c>
      <c r="D1058" s="246" t="str">
        <f>AllData!A1558</f>
        <v>E90</v>
      </c>
      <c r="E1058" s="245" t="str">
        <f>AllData!B1558</f>
        <v>Curved</v>
      </c>
      <c r="G1058" s="245" t="str">
        <f>AllData!C1558</f>
        <v>Length - 3"</v>
      </c>
      <c r="H1058" s="246"/>
      <c r="I1058" s="245">
        <f>AllData!E1558</f>
        <v>4</v>
      </c>
      <c r="J1058" s="245">
        <f>AllData!F1558</f>
        <v>1.25</v>
      </c>
      <c r="K1058" s="245">
        <f>ROUND(AllData!G1558,2)</f>
        <v>1.1499999999999999</v>
      </c>
      <c r="L1058" s="245">
        <f>ROUND(AllData!H1558,2)</f>
        <v>1</v>
      </c>
    </row>
    <row r="1059" spans="1:13">
      <c r="A1059" s="245" t="s">
        <v>3323</v>
      </c>
      <c r="B1059" s="245" t="s">
        <v>2661</v>
      </c>
      <c r="C1059" s="245" t="str">
        <f t="shared" si="209"/>
        <v>Braced Girder Strips - Erector Style</v>
      </c>
      <c r="D1059" s="246" t="str">
        <f>AllData!A1559</f>
        <v>E90S</v>
      </c>
      <c r="E1059" s="245" t="str">
        <f>AllData!B1559</f>
        <v>Curved - Stainless Steel</v>
      </c>
      <c r="G1059" s="245" t="str">
        <f>AllData!C1559</f>
        <v>Length - 3"</v>
      </c>
      <c r="H1059" s="246"/>
      <c r="I1059" s="245">
        <f>AllData!E1559</f>
        <v>4</v>
      </c>
      <c r="J1059" s="245">
        <f>AllData!F1559</f>
        <v>1.9</v>
      </c>
      <c r="K1059" s="245">
        <f>ROUND(AllData!G1559,2)</f>
        <v>1.75</v>
      </c>
      <c r="L1059" s="245">
        <f>ROUND(AllData!H1559,2)</f>
        <v>1.52</v>
      </c>
    </row>
    <row r="1060" spans="1:13">
      <c r="A1060" s="245" t="s">
        <v>3324</v>
      </c>
      <c r="B1060" s="245" t="s">
        <v>2661</v>
      </c>
      <c r="C1060" s="245" t="str">
        <f t="shared" ref="C1060:C1067" si="210">$Q$11</f>
        <v>Girders - Flat &amp; Other</v>
      </c>
      <c r="D1060" s="246" t="str">
        <f>AllData!A1563</f>
        <v>1011</v>
      </c>
      <c r="E1060" s="245" t="str">
        <f>AllData!B1563</f>
        <v>Channel Girder</v>
      </c>
      <c r="G1060" s="245" t="str">
        <f>AllData!C1563</f>
        <v>Length - 5 1/2"</v>
      </c>
      <c r="H1060" s="246"/>
      <c r="I1060" s="245">
        <f>AllData!E1563</f>
        <v>56.2</v>
      </c>
      <c r="J1060" s="245">
        <f>AllData!F1563</f>
        <v>6.37</v>
      </c>
      <c r="K1060" s="245">
        <f>ROUND(AllData!G1563,2)</f>
        <v>5.86</v>
      </c>
      <c r="L1060" s="245">
        <f>ROUND(AllData!H1563,2)</f>
        <v>5.0999999999999996</v>
      </c>
      <c r="M1060" s="245" t="str">
        <f>_xlfn.TEXTJOIN(" , ",TRUE,$Q$43,$Q$45)</f>
        <v>Green , Zinc plate</v>
      </c>
    </row>
    <row r="1061" spans="1:13">
      <c r="A1061" s="245" t="s">
        <v>3325</v>
      </c>
      <c r="B1061" s="245" t="s">
        <v>2661</v>
      </c>
      <c r="C1061" s="245" t="str">
        <f t="shared" si="210"/>
        <v>Girders - Flat &amp; Other</v>
      </c>
      <c r="D1061" s="246">
        <f>AllData!A1564</f>
        <v>1013</v>
      </c>
      <c r="E1061" s="245" t="str">
        <f>AllData!B1564</f>
        <v>Channel Girder</v>
      </c>
      <c r="G1061" s="245" t="str">
        <f>AllData!C1564</f>
        <v>Length - 6 1/2"</v>
      </c>
      <c r="H1061" s="246"/>
      <c r="I1061" s="245">
        <f>AllData!E1564</f>
        <v>68</v>
      </c>
      <c r="J1061" s="245">
        <f>AllData!F1564</f>
        <v>7.69</v>
      </c>
      <c r="K1061" s="245">
        <f>ROUND(AllData!G1564,2)</f>
        <v>7.07</v>
      </c>
      <c r="L1061" s="245">
        <f>ROUND(AllData!H1564,2)</f>
        <v>6.15</v>
      </c>
      <c r="M1061" s="245" t="str">
        <f t="shared" ref="M1061:M1067" si="211">_xlfn.TEXTJOIN(" , ",TRUE,$Q$43,$Q$45)</f>
        <v>Green , Zinc plate</v>
      </c>
    </row>
    <row r="1062" spans="1:13">
      <c r="A1062" s="245" t="s">
        <v>3326</v>
      </c>
      <c r="B1062" s="245" t="s">
        <v>2661</v>
      </c>
      <c r="C1062" s="245" t="str">
        <f t="shared" si="210"/>
        <v>Girders - Flat &amp; Other</v>
      </c>
      <c r="D1062" s="246">
        <f>AllData!A1565</f>
        <v>1015</v>
      </c>
      <c r="E1062" s="245" t="str">
        <f>AllData!B1565</f>
        <v>Channel Girder</v>
      </c>
      <c r="G1062" s="245" t="str">
        <f>AllData!C1565</f>
        <v>Length - 7 1/2"</v>
      </c>
      <c r="H1062" s="246"/>
      <c r="I1062" s="245">
        <f>AllData!E1565</f>
        <v>79</v>
      </c>
      <c r="J1062" s="245">
        <f>AllData!F1565</f>
        <v>8.6999999999999993</v>
      </c>
      <c r="K1062" s="245">
        <f>ROUND(AllData!G1565,2)</f>
        <v>8</v>
      </c>
      <c r="L1062" s="245">
        <f>ROUND(AllData!H1565,2)</f>
        <v>6.96</v>
      </c>
      <c r="M1062" s="245" t="str">
        <f t="shared" si="211"/>
        <v>Green , Zinc plate</v>
      </c>
    </row>
    <row r="1063" spans="1:13">
      <c r="A1063" s="245" t="s">
        <v>3327</v>
      </c>
      <c r="B1063" s="245" t="s">
        <v>2661</v>
      </c>
      <c r="C1063" s="245" t="str">
        <f t="shared" si="210"/>
        <v>Girders - Flat &amp; Other</v>
      </c>
      <c r="D1063" s="246">
        <f>AllData!A1566</f>
        <v>1019</v>
      </c>
      <c r="E1063" s="245" t="str">
        <f>AllData!B1566</f>
        <v>Channel Girder</v>
      </c>
      <c r="G1063" s="245" t="str">
        <f>AllData!C1566</f>
        <v>Length - 9 1/2"</v>
      </c>
      <c r="H1063" s="246"/>
      <c r="I1063" s="245">
        <f>AllData!E1566</f>
        <v>98.4</v>
      </c>
      <c r="J1063" s="245">
        <f>AllData!F1566</f>
        <v>10.95</v>
      </c>
      <c r="K1063" s="245">
        <f>ROUND(AllData!G1566,2)</f>
        <v>10.07</v>
      </c>
      <c r="L1063" s="245">
        <f>ROUND(AllData!H1566,2)</f>
        <v>8.76</v>
      </c>
      <c r="M1063" s="245" t="str">
        <f t="shared" si="211"/>
        <v>Green , Zinc plate</v>
      </c>
    </row>
    <row r="1064" spans="1:13">
      <c r="A1064" s="245" t="s">
        <v>3328</v>
      </c>
      <c r="B1064" s="245" t="s">
        <v>2661</v>
      </c>
      <c r="C1064" s="245" t="str">
        <f t="shared" si="210"/>
        <v>Girders - Flat &amp; Other</v>
      </c>
      <c r="D1064" s="246">
        <f>AllData!A1567</f>
        <v>1025</v>
      </c>
      <c r="E1064" s="245" t="str">
        <f>AllData!B1567</f>
        <v>Channel Girder</v>
      </c>
      <c r="G1064" s="245" t="str">
        <f>AllData!C1567</f>
        <v>Length - 12 1/2"</v>
      </c>
      <c r="H1064" s="246"/>
      <c r="I1064" s="245">
        <f>AllData!E1567</f>
        <v>129</v>
      </c>
      <c r="J1064" s="245">
        <f>AllData!F1567</f>
        <v>14.5</v>
      </c>
      <c r="K1064" s="245">
        <f>ROUND(AllData!G1567,2)</f>
        <v>13.34</v>
      </c>
      <c r="L1064" s="245">
        <f>ROUND(AllData!H1567,2)</f>
        <v>11.6</v>
      </c>
      <c r="M1064" s="245" t="str">
        <f t="shared" si="211"/>
        <v>Green , Zinc plate</v>
      </c>
    </row>
    <row r="1065" spans="1:13">
      <c r="A1065" s="245" t="s">
        <v>3329</v>
      </c>
      <c r="B1065" s="245" t="s">
        <v>2661</v>
      </c>
      <c r="C1065" s="245" t="str">
        <f t="shared" si="210"/>
        <v>Girders - Flat &amp; Other</v>
      </c>
      <c r="D1065" s="246">
        <f>AllData!A1568</f>
        <v>1037</v>
      </c>
      <c r="E1065" s="245" t="str">
        <f>AllData!B1568</f>
        <v>Channel Girder</v>
      </c>
      <c r="G1065" s="245" t="str">
        <f>AllData!C1568</f>
        <v>Length - 18 1/2''</v>
      </c>
      <c r="H1065" s="246"/>
      <c r="I1065" s="245">
        <f>AllData!E1568</f>
        <v>188.4</v>
      </c>
      <c r="J1065" s="245">
        <f>AllData!F1568</f>
        <v>22.35</v>
      </c>
      <c r="K1065" s="245">
        <f>ROUND(AllData!G1568,2)</f>
        <v>20.56</v>
      </c>
      <c r="L1065" s="245">
        <f>ROUND(AllData!H1568,2)</f>
        <v>17.88</v>
      </c>
      <c r="M1065" s="245" t="str">
        <f t="shared" si="211"/>
        <v>Green , Zinc plate</v>
      </c>
    </row>
    <row r="1066" spans="1:13">
      <c r="A1066" s="245" t="s">
        <v>3330</v>
      </c>
      <c r="B1066" s="245" t="s">
        <v>2661</v>
      </c>
      <c r="C1066" s="245" t="str">
        <f t="shared" si="210"/>
        <v>Girders - Flat &amp; Other</v>
      </c>
      <c r="D1066" s="246">
        <f>AllData!A1569</f>
        <v>1049</v>
      </c>
      <c r="E1066" s="245" t="str">
        <f>AllData!B1569</f>
        <v>Channel Girder</v>
      </c>
      <c r="G1066" s="245" t="str">
        <f>AllData!C1569</f>
        <v>Length - 24 1/2''</v>
      </c>
      <c r="H1066" s="246"/>
      <c r="I1066" s="245">
        <f>AllData!E1569</f>
        <v>251</v>
      </c>
      <c r="J1066" s="245">
        <f>AllData!F1569</f>
        <v>27.79</v>
      </c>
      <c r="K1066" s="245">
        <f>ROUND(AllData!G1569,2)</f>
        <v>25.57</v>
      </c>
      <c r="L1066" s="245">
        <f>ROUND(AllData!H1569,2)</f>
        <v>22.23</v>
      </c>
      <c r="M1066" s="245" t="str">
        <f t="shared" si="211"/>
        <v>Green , Zinc plate</v>
      </c>
    </row>
    <row r="1067" spans="1:13">
      <c r="A1067" s="245" t="s">
        <v>3331</v>
      </c>
      <c r="B1067" s="245" t="s">
        <v>2661</v>
      </c>
      <c r="C1067" s="245" t="str">
        <f t="shared" si="210"/>
        <v>Girders - Flat &amp; Other</v>
      </c>
      <c r="D1067" s="246">
        <f>AllData!A1570</f>
        <v>1073</v>
      </c>
      <c r="E1067" s="245" t="str">
        <f>AllData!B1570</f>
        <v>Channel Girder</v>
      </c>
      <c r="G1067" s="245" t="str">
        <f>AllData!C1570</f>
        <v>Length - 36 1/2''</v>
      </c>
      <c r="H1067" s="246"/>
      <c r="I1067" s="245">
        <f>AllData!E1570</f>
        <v>388.6</v>
      </c>
      <c r="J1067" s="245">
        <f>AllData!F1570</f>
        <v>44.67</v>
      </c>
      <c r="K1067" s="245">
        <f>ROUND(AllData!G1570,2)</f>
        <v>41.1</v>
      </c>
      <c r="L1067" s="245">
        <f>ROUND(AllData!H1570,2)</f>
        <v>35.74</v>
      </c>
      <c r="M1067" s="245" t="str">
        <f t="shared" si="211"/>
        <v>Green , Zinc plate</v>
      </c>
    </row>
    <row r="1068" spans="1:13">
      <c r="A1068" s="245" t="s">
        <v>3332</v>
      </c>
      <c r="B1068" s="245" t="s">
        <v>2661</v>
      </c>
      <c r="C1068" s="245" t="str">
        <f t="shared" ref="C1068:C1084" si="212">$Q$32</f>
        <v>Large Toothed Parts [20 DP]</v>
      </c>
      <c r="D1068" s="246">
        <f>AllData!A1574</f>
        <v>1101</v>
      </c>
      <c r="E1068" s="245" t="str">
        <f>AllData!B1574</f>
        <v>Large Toothed Pinion</v>
      </c>
      <c r="G1068" s="245" t="str">
        <f>AllData!C1574</f>
        <v>20T</v>
      </c>
      <c r="H1068" s="246"/>
      <c r="I1068" s="245">
        <f>AllData!E1574</f>
        <v>20.399999999999999</v>
      </c>
      <c r="J1068" s="245">
        <f>AllData!F1574</f>
        <v>11.29</v>
      </c>
      <c r="K1068" s="245">
        <f>ROUND(AllData!G1574,2)</f>
        <v>10.39</v>
      </c>
      <c r="L1068" s="245">
        <f>ROUND(AllData!H1574,2)</f>
        <v>9.0299999999999994</v>
      </c>
      <c r="M1068" s="245" t="str">
        <f t="shared" ref="M1068:M1084" si="213">$Q$55</f>
        <v>Brass</v>
      </c>
    </row>
    <row r="1069" spans="1:13">
      <c r="A1069" s="245" t="s">
        <v>3333</v>
      </c>
      <c r="B1069" s="245" t="s">
        <v>2661</v>
      </c>
      <c r="C1069" s="245" t="str">
        <f t="shared" si="212"/>
        <v>Large Toothed Parts [20 DP]</v>
      </c>
      <c r="D1069" s="246" t="str">
        <f>AllData!A1575</f>
        <v>1101a</v>
      </c>
      <c r="E1069" s="245" t="str">
        <f>AllData!B1575</f>
        <v>Large Toothed Pinion</v>
      </c>
      <c r="G1069" s="245" t="str">
        <f>AllData!C1575</f>
        <v>10T</v>
      </c>
      <c r="H1069" s="246"/>
      <c r="I1069" s="245">
        <f>AllData!E1575</f>
        <v>8.1999999999999993</v>
      </c>
      <c r="J1069" s="245">
        <f>AllData!F1575</f>
        <v>8.17</v>
      </c>
      <c r="K1069" s="245">
        <f>ROUND(AllData!G1575,2)</f>
        <v>7.52</v>
      </c>
      <c r="L1069" s="245">
        <f>ROUND(AllData!H1575,2)</f>
        <v>6.54</v>
      </c>
      <c r="M1069" s="245" t="str">
        <f t="shared" si="213"/>
        <v>Brass</v>
      </c>
    </row>
    <row r="1070" spans="1:13">
      <c r="A1070" s="245" t="s">
        <v>3334</v>
      </c>
      <c r="B1070" s="245" t="s">
        <v>2661</v>
      </c>
      <c r="C1070" s="245" t="str">
        <f t="shared" si="212"/>
        <v>Large Toothed Parts [20 DP]</v>
      </c>
      <c r="D1070" s="246">
        <f>AllData!A1577</f>
        <v>1102</v>
      </c>
      <c r="E1070" s="245" t="str">
        <f>AllData!B1577</f>
        <v>Large Toothed Worm</v>
      </c>
      <c r="H1070" s="246"/>
      <c r="I1070" s="245">
        <f>AllData!E1577</f>
        <v>45.5</v>
      </c>
      <c r="J1070" s="245">
        <f>AllData!F1577</f>
        <v>12.63</v>
      </c>
      <c r="K1070" s="245">
        <f>ROUND(AllData!G1577,2)</f>
        <v>11.62</v>
      </c>
      <c r="L1070" s="245">
        <f>ROUND(AllData!H1577,2)</f>
        <v>10.1</v>
      </c>
      <c r="M1070" s="245" t="str">
        <f t="shared" si="213"/>
        <v>Brass</v>
      </c>
    </row>
    <row r="1071" spans="1:13">
      <c r="A1071" s="245" t="s">
        <v>3335</v>
      </c>
      <c r="B1071" s="245" t="s">
        <v>2661</v>
      </c>
      <c r="C1071" s="245" t="str">
        <f t="shared" si="212"/>
        <v>Large Toothed Parts [20 DP]</v>
      </c>
      <c r="D1071" s="246">
        <f>AllData!A1579</f>
        <v>1103</v>
      </c>
      <c r="E1071" s="245" t="str">
        <f>AllData!B1579</f>
        <v>Gear Wheel</v>
      </c>
      <c r="G1071" s="245" t="str">
        <f>AllData!C1579</f>
        <v>80T</v>
      </c>
      <c r="H1071" s="246" t="str">
        <f>AllData!D1579</f>
        <v>4"</v>
      </c>
      <c r="I1071" s="245">
        <f>AllData!E1579</f>
        <v>103</v>
      </c>
      <c r="J1071" s="245">
        <f>AllData!F1579</f>
        <v>20.27</v>
      </c>
      <c r="K1071" s="245">
        <f>ROUND(AllData!G1579,2)</f>
        <v>18.649999999999999</v>
      </c>
      <c r="L1071" s="245">
        <f>ROUND(AllData!H1579,2)</f>
        <v>16.22</v>
      </c>
      <c r="M1071" s="245" t="str">
        <f t="shared" si="213"/>
        <v>Brass</v>
      </c>
    </row>
    <row r="1072" spans="1:13">
      <c r="A1072" s="245" t="s">
        <v>3336</v>
      </c>
      <c r="B1072" s="245" t="s">
        <v>2661</v>
      </c>
      <c r="C1072" s="245" t="str">
        <f t="shared" si="212"/>
        <v>Large Toothed Parts [20 DP]</v>
      </c>
      <c r="D1072" s="246" t="str">
        <f>AllData!A1580</f>
        <v>1103a</v>
      </c>
      <c r="E1072" s="245" t="str">
        <f>AllData!B1580</f>
        <v>Gear Wheel</v>
      </c>
      <c r="G1072" s="245" t="str">
        <f>AllData!C1580</f>
        <v>50T</v>
      </c>
      <c r="H1072" s="246" t="str">
        <f>AllData!D1580</f>
        <v>2 1/2''</v>
      </c>
      <c r="I1072" s="245">
        <f>AllData!E1580</f>
        <v>42.4</v>
      </c>
      <c r="J1072" s="245">
        <f>AllData!F1580</f>
        <v>13.92</v>
      </c>
      <c r="K1072" s="245">
        <f>ROUND(AllData!G1580,2)</f>
        <v>12.81</v>
      </c>
      <c r="L1072" s="245">
        <f>ROUND(AllData!H1580,2)</f>
        <v>11.14</v>
      </c>
      <c r="M1072" s="245" t="str">
        <f t="shared" si="213"/>
        <v>Brass</v>
      </c>
    </row>
    <row r="1073" spans="1:13">
      <c r="A1073" s="245" t="s">
        <v>3337</v>
      </c>
      <c r="B1073" s="245" t="s">
        <v>2661</v>
      </c>
      <c r="C1073" s="245" t="str">
        <f t="shared" si="212"/>
        <v>Large Toothed Parts [20 DP]</v>
      </c>
      <c r="D1073" s="246">
        <f>AllData!A1582</f>
        <v>1104</v>
      </c>
      <c r="E1073" s="245" t="str">
        <f>AllData!B1582</f>
        <v>Toothed Disc</v>
      </c>
      <c r="G1073" s="245" t="str">
        <f>AllData!C1582</f>
        <v>80T</v>
      </c>
      <c r="H1073" s="246" t="str">
        <f>AllData!D1582</f>
        <v>4"</v>
      </c>
      <c r="I1073" s="245">
        <f>AllData!E1582</f>
        <v>99</v>
      </c>
      <c r="J1073" s="245">
        <f>AllData!F1582</f>
        <v>18.399999999999999</v>
      </c>
      <c r="K1073" s="245">
        <f>ROUND(AllData!G1582,2)</f>
        <v>16.93</v>
      </c>
      <c r="L1073" s="245">
        <f>ROUND(AllData!H1582,2)</f>
        <v>14.72</v>
      </c>
      <c r="M1073" s="245" t="str">
        <f t="shared" si="213"/>
        <v>Brass</v>
      </c>
    </row>
    <row r="1074" spans="1:13">
      <c r="A1074" s="245" t="s">
        <v>3338</v>
      </c>
      <c r="B1074" s="245" t="s">
        <v>2661</v>
      </c>
      <c r="C1074" s="245" t="str">
        <f t="shared" si="212"/>
        <v>Large Toothed Parts [20 DP]</v>
      </c>
      <c r="D1074" s="246">
        <f>AllData!A1584</f>
        <v>1105</v>
      </c>
      <c r="E1074" s="245" t="str">
        <f>AllData!B1584</f>
        <v>Toothed Ring</v>
      </c>
      <c r="G1074" s="245" t="str">
        <f>AllData!C1584</f>
        <v>80T</v>
      </c>
      <c r="H1074" s="246" t="str">
        <f>AllData!D1584</f>
        <v>4"-2 1/2"</v>
      </c>
      <c r="I1074" s="245">
        <f>AllData!E1584</f>
        <v>54</v>
      </c>
      <c r="J1074" s="245">
        <f>AllData!F1584</f>
        <v>19.05</v>
      </c>
      <c r="K1074" s="245">
        <f>ROUND(AllData!G1584,2)</f>
        <v>17.53</v>
      </c>
      <c r="L1074" s="245">
        <f>ROUND(AllData!H1584,2)</f>
        <v>15.24</v>
      </c>
      <c r="M1074" s="245" t="str">
        <f t="shared" si="213"/>
        <v>Brass</v>
      </c>
    </row>
    <row r="1075" spans="1:13">
      <c r="A1075" s="245" t="s">
        <v>3339</v>
      </c>
      <c r="B1075" s="245" t="s">
        <v>2661</v>
      </c>
      <c r="C1075" s="245" t="str">
        <f t="shared" si="212"/>
        <v>Large Toothed Parts [20 DP]</v>
      </c>
      <c r="D1075" s="246" t="str">
        <f>AllData!A1585</f>
        <v>1105a</v>
      </c>
      <c r="E1075" s="245" t="str">
        <f>AllData!B1585</f>
        <v>Toothed Ring</v>
      </c>
      <c r="G1075" s="245" t="str">
        <f>AllData!C1585</f>
        <v>110T</v>
      </c>
      <c r="H1075" s="246" t="str">
        <f>AllData!D1585</f>
        <v>5 1/2"-4 1/2"</v>
      </c>
      <c r="I1075" s="245">
        <f>AllData!E1585</f>
        <v>56</v>
      </c>
      <c r="J1075" s="245">
        <f>AllData!F1585</f>
        <v>27.36</v>
      </c>
      <c r="K1075" s="245">
        <f>ROUND(AllData!G1585,2)</f>
        <v>25.17</v>
      </c>
      <c r="L1075" s="245">
        <f>ROUND(AllData!H1585,2)</f>
        <v>21.89</v>
      </c>
      <c r="M1075" s="245" t="str">
        <f t="shared" si="213"/>
        <v>Brass</v>
      </c>
    </row>
    <row r="1076" spans="1:13">
      <c r="A1076" s="245" t="s">
        <v>3340</v>
      </c>
      <c r="B1076" s="245" t="s">
        <v>2661</v>
      </c>
      <c r="C1076" s="245" t="str">
        <f t="shared" si="212"/>
        <v>Large Toothed Parts [20 DP]</v>
      </c>
      <c r="D1076" s="246">
        <f>AllData!A1586</f>
        <v>1106</v>
      </c>
      <c r="E1076" s="245" t="str">
        <f>AllData!B1586</f>
        <v>Toothed Ring</v>
      </c>
      <c r="G1076" s="245" t="str">
        <f>AllData!C1586</f>
        <v>120T</v>
      </c>
      <c r="H1076" s="246" t="str">
        <f>AllData!D1586</f>
        <v>6"-4 1/2"</v>
      </c>
      <c r="I1076" s="245">
        <f>AllData!E1586</f>
        <v>97</v>
      </c>
      <c r="J1076" s="245">
        <f>AllData!F1586</f>
        <v>30.13</v>
      </c>
      <c r="K1076" s="245">
        <f>ROUND(AllData!G1586,2)</f>
        <v>27.72</v>
      </c>
      <c r="L1076" s="245">
        <f>ROUND(AllData!H1586,2)</f>
        <v>24.1</v>
      </c>
      <c r="M1076" s="245" t="str">
        <f t="shared" si="213"/>
        <v>Brass</v>
      </c>
    </row>
    <row r="1077" spans="1:13">
      <c r="A1077" s="245" t="s">
        <v>3341</v>
      </c>
      <c r="B1077" s="245" t="s">
        <v>2661</v>
      </c>
      <c r="C1077" s="245" t="str">
        <f t="shared" si="212"/>
        <v>Large Toothed Parts [20 DP]</v>
      </c>
      <c r="D1077" s="246" t="str">
        <f>AllData!A1587</f>
        <v>1106a</v>
      </c>
      <c r="E1077" s="245" t="str">
        <f>AllData!B1587</f>
        <v>Toothed Ring</v>
      </c>
      <c r="G1077" s="245" t="str">
        <f>AllData!C1587</f>
        <v>150T</v>
      </c>
      <c r="H1077" s="246" t="str">
        <f>AllData!D1587</f>
        <v>7 1/2"-6 1/2"</v>
      </c>
      <c r="I1077" s="245">
        <f>AllData!E1587</f>
        <v>121</v>
      </c>
      <c r="J1077" s="245">
        <f>AllData!F1587</f>
        <v>43.08</v>
      </c>
      <c r="K1077" s="245">
        <f>ROUND(AllData!G1587,2)</f>
        <v>39.630000000000003</v>
      </c>
      <c r="L1077" s="245">
        <f>ROUND(AllData!H1587,2)</f>
        <v>34.46</v>
      </c>
      <c r="M1077" s="245" t="str">
        <f t="shared" si="213"/>
        <v>Brass</v>
      </c>
    </row>
    <row r="1078" spans="1:13">
      <c r="A1078" s="245" t="s">
        <v>3342</v>
      </c>
      <c r="B1078" s="245" t="s">
        <v>2661</v>
      </c>
      <c r="C1078" s="245" t="str">
        <f t="shared" si="212"/>
        <v>Large Toothed Parts [20 DP]</v>
      </c>
      <c r="D1078" s="246">
        <f>AllData!A1588</f>
        <v>1107</v>
      </c>
      <c r="E1078" s="245" t="str">
        <f>AllData!B1588</f>
        <v>Toothed Ring</v>
      </c>
      <c r="G1078" s="245" t="str">
        <f>AllData!C1588</f>
        <v>160T</v>
      </c>
      <c r="H1078" s="246" t="str">
        <f>AllData!D1588</f>
        <v>8"-6 1/2"</v>
      </c>
      <c r="I1078" s="245">
        <f>AllData!E1588</f>
        <v>135</v>
      </c>
      <c r="J1078" s="245">
        <f>AllData!F1588</f>
        <v>47.4</v>
      </c>
      <c r="K1078" s="245">
        <f>ROUND(AllData!G1588,2)</f>
        <v>43.61</v>
      </c>
      <c r="L1078" s="245">
        <f>ROUND(AllData!H1588,2)</f>
        <v>37.92</v>
      </c>
      <c r="M1078" s="245" t="str">
        <f t="shared" si="213"/>
        <v>Brass</v>
      </c>
    </row>
    <row r="1079" spans="1:13">
      <c r="A1079" s="245" t="s">
        <v>3343</v>
      </c>
      <c r="B1079" s="245" t="s">
        <v>2661</v>
      </c>
      <c r="C1079" s="245" t="str">
        <f t="shared" si="212"/>
        <v>Large Toothed Parts [20 DP]</v>
      </c>
      <c r="D1079" s="246">
        <f>AllData!A1590</f>
        <v>1111</v>
      </c>
      <c r="E1079" s="245" t="str">
        <f>AllData!B1590</f>
        <v>Toothed Circular Girder</v>
      </c>
      <c r="G1079" s="245" t="str">
        <f>AllData!C1590</f>
        <v>66T</v>
      </c>
      <c r="H1079" s="246" t="str">
        <f>AllData!D1590</f>
        <v>3 1/2''</v>
      </c>
      <c r="I1079" s="245">
        <f>AllData!E1590</f>
        <v>64</v>
      </c>
      <c r="J1079" s="245">
        <f>AllData!F1590</f>
        <v>32.68</v>
      </c>
      <c r="K1079" s="245">
        <f>ROUND(AllData!G1590,2)</f>
        <v>30.07</v>
      </c>
      <c r="L1079" s="245">
        <f>ROUND(AllData!H1590,2)</f>
        <v>26.14</v>
      </c>
      <c r="M1079" s="245" t="str">
        <f t="shared" si="213"/>
        <v>Brass</v>
      </c>
    </row>
    <row r="1080" spans="1:13">
      <c r="A1080" s="245" t="s">
        <v>3344</v>
      </c>
      <c r="B1080" s="245" t="s">
        <v>2661</v>
      </c>
      <c r="C1080" s="245" t="str">
        <f t="shared" si="212"/>
        <v>Large Toothed Parts [20 DP]</v>
      </c>
      <c r="D1080" s="246">
        <f>AllData!A1591</f>
        <v>1112</v>
      </c>
      <c r="E1080" s="245" t="str">
        <f>AllData!B1591</f>
        <v>Toothed Hub Disc</v>
      </c>
      <c r="G1080" s="245" t="str">
        <f>AllData!C1591</f>
        <v>102T</v>
      </c>
      <c r="H1080" s="246" t="str">
        <f>AllData!D1591</f>
        <v>5 1/2''</v>
      </c>
      <c r="I1080" s="245">
        <f>AllData!E1591</f>
        <v>153</v>
      </c>
      <c r="J1080" s="245">
        <f>AllData!F1591</f>
        <v>49.66</v>
      </c>
      <c r="K1080" s="245">
        <f>ROUND(AllData!G1591,2)</f>
        <v>45.69</v>
      </c>
      <c r="L1080" s="245">
        <f>ROUND(AllData!H1591,2)</f>
        <v>39.729999999999997</v>
      </c>
      <c r="M1080" s="245" t="str">
        <f t="shared" si="213"/>
        <v>Brass</v>
      </c>
    </row>
    <row r="1081" spans="1:13">
      <c r="A1081" s="245" t="s">
        <v>3345</v>
      </c>
      <c r="B1081" s="245" t="s">
        <v>2661</v>
      </c>
      <c r="C1081" s="245" t="str">
        <f t="shared" si="212"/>
        <v>Large Toothed Parts [20 DP]</v>
      </c>
      <c r="D1081" s="246">
        <f>AllData!A1593</f>
        <v>1108</v>
      </c>
      <c r="E1081" s="245" t="str">
        <f>AllData!B1593</f>
        <v>Spoked Gear Wheel</v>
      </c>
      <c r="G1081" s="245" t="str">
        <f>AllData!C1593</f>
        <v>120T</v>
      </c>
      <c r="H1081" s="246" t="str">
        <f>AllData!D1593</f>
        <v>6"</v>
      </c>
      <c r="I1081" s="245">
        <f>AllData!E1593</f>
        <v>145</v>
      </c>
      <c r="J1081" s="245">
        <f>AllData!F1593</f>
        <v>37.78</v>
      </c>
      <c r="K1081" s="245">
        <f>ROUND(AllData!G1593,2)</f>
        <v>34.76</v>
      </c>
      <c r="L1081" s="245">
        <f>ROUND(AllData!H1593,2)</f>
        <v>30.22</v>
      </c>
      <c r="M1081" s="245" t="str">
        <f t="shared" si="213"/>
        <v>Brass</v>
      </c>
    </row>
    <row r="1082" spans="1:13">
      <c r="A1082" s="245" t="s">
        <v>3346</v>
      </c>
      <c r="B1082" s="245" t="s">
        <v>2661</v>
      </c>
      <c r="C1082" s="245" t="str">
        <f t="shared" si="212"/>
        <v>Large Toothed Parts [20 DP]</v>
      </c>
      <c r="D1082" s="246">
        <f>AllData!A1595</f>
        <v>1109</v>
      </c>
      <c r="E1082" s="245" t="str">
        <f>AllData!B1595</f>
        <v>Large Toothed Rack Strip</v>
      </c>
      <c r="H1082" s="246" t="str">
        <f>AllData!D1595</f>
        <v>6 1/2''</v>
      </c>
      <c r="I1082" s="245">
        <f>AllData!E1595</f>
        <v>49</v>
      </c>
      <c r="J1082" s="245">
        <f>AllData!F1595</f>
        <v>6.58</v>
      </c>
      <c r="K1082" s="245">
        <f>ROUND(AllData!G1595,2)</f>
        <v>6.05</v>
      </c>
      <c r="L1082" s="245">
        <f>ROUND(AllData!H1595,2)</f>
        <v>5.26</v>
      </c>
      <c r="M1082" s="245" t="str">
        <f t="shared" si="213"/>
        <v>Brass</v>
      </c>
    </row>
    <row r="1083" spans="1:13">
      <c r="A1083" s="245" t="s">
        <v>3347</v>
      </c>
      <c r="B1083" s="245" t="s">
        <v>2661</v>
      </c>
      <c r="C1083" s="245" t="str">
        <f t="shared" si="212"/>
        <v>Large Toothed Parts [20 DP]</v>
      </c>
      <c r="D1083" s="246" t="str">
        <f>AllData!A1596</f>
        <v>1109a</v>
      </c>
      <c r="E1083" s="245" t="str">
        <f>AllData!B1596</f>
        <v>Large Toothed Rack Strip</v>
      </c>
      <c r="H1083" s="246" t="str">
        <f>AllData!D1596</f>
        <v>12 1/2''</v>
      </c>
      <c r="I1083" s="245">
        <f>AllData!E1596</f>
        <v>77</v>
      </c>
      <c r="J1083" s="245">
        <f>AllData!F1596</f>
        <v>13.19</v>
      </c>
      <c r="K1083" s="245">
        <f>ROUND(AllData!G1596,2)</f>
        <v>12.13</v>
      </c>
      <c r="L1083" s="245">
        <f>ROUND(AllData!H1596,2)</f>
        <v>10.55</v>
      </c>
      <c r="M1083" s="245" t="str">
        <f t="shared" si="213"/>
        <v>Brass</v>
      </c>
    </row>
    <row r="1084" spans="1:13">
      <c r="A1084" s="245" t="s">
        <v>3348</v>
      </c>
      <c r="B1084" s="245" t="s">
        <v>2661</v>
      </c>
      <c r="C1084" s="245" t="str">
        <f t="shared" si="212"/>
        <v>Large Toothed Parts [20 DP]</v>
      </c>
      <c r="D1084" s="246">
        <f>AllData!A1597</f>
        <v>1110</v>
      </c>
      <c r="E1084" s="245" t="str">
        <f>AllData!B1597</f>
        <v>Gear Ring</v>
      </c>
      <c r="G1084" s="245" t="str">
        <f>AllData!C1597</f>
        <v>50T internal</v>
      </c>
      <c r="H1084" s="246" t="str">
        <f>AllData!D1597</f>
        <v>3 1/2''-2 1/2''</v>
      </c>
      <c r="I1084" s="245">
        <f>AllData!E1597</f>
        <v>37</v>
      </c>
      <c r="J1084" s="245">
        <f>AllData!F1597</f>
        <v>19.12</v>
      </c>
      <c r="K1084" s="245">
        <f>ROUND(AllData!G1597,2)</f>
        <v>17.59</v>
      </c>
      <c r="L1084" s="245">
        <f>ROUND(AllData!H1597,2)</f>
        <v>15.3</v>
      </c>
      <c r="M1084" s="245" t="str">
        <f t="shared" si="213"/>
        <v>Brass</v>
      </c>
    </row>
    <row r="1085" spans="1:13">
      <c r="A1085" s="245" t="s">
        <v>3349</v>
      </c>
      <c r="B1085" s="245" t="s">
        <v>2661</v>
      </c>
      <c r="C1085" s="245" t="str">
        <f t="shared" ref="C1085:C1092" si="214">$Q$27</f>
        <v>Ball Thrust Bearing</v>
      </c>
      <c r="D1085" s="246" t="str">
        <f>AllData!A1599</f>
        <v>168S</v>
      </c>
      <c r="E1085" s="245" t="str">
        <f>AllData!B1599</f>
        <v>Ball Thrust Bearing complete</v>
      </c>
      <c r="G1085" s="245" t="str">
        <f>AllData!C1599</f>
        <v>20 DP Gear Teeth</v>
      </c>
      <c r="H1085" s="246" t="str">
        <f>AllData!D1599</f>
        <v>4''</v>
      </c>
      <c r="I1085" s="245">
        <f>AllData!E1599</f>
        <v>166</v>
      </c>
      <c r="J1085" s="245">
        <f>AllData!F1599</f>
        <v>40.03</v>
      </c>
      <c r="K1085" s="245">
        <f>ROUND(AllData!G1599,2)</f>
        <v>36.83</v>
      </c>
      <c r="L1085" s="245">
        <f>ROUND(AllData!H1599,2)</f>
        <v>32.020000000000003</v>
      </c>
      <c r="M1085" s="245" t="str">
        <f>_xlfn.TEXTJOIN(" , ",TRUE,$Q$44,$Q$47)</f>
        <v>Blue , Red</v>
      </c>
    </row>
    <row r="1086" spans="1:13">
      <c r="A1086" s="245" t="s">
        <v>3350</v>
      </c>
      <c r="B1086" s="245" t="s">
        <v>2661</v>
      </c>
      <c r="C1086" s="245" t="str">
        <f t="shared" si="214"/>
        <v>Ball Thrust Bearing</v>
      </c>
      <c r="D1086" s="246" t="str">
        <f>AllData!A1600</f>
        <v>168a</v>
      </c>
      <c r="E1086" s="245" t="str">
        <f>AllData!B1600</f>
        <v>Ball Bearing Disc</v>
      </c>
      <c r="H1086" s="246" t="str">
        <f>AllData!D1600</f>
        <v>4''</v>
      </c>
      <c r="I1086" s="245">
        <f>AllData!E1600</f>
        <v>47.5</v>
      </c>
      <c r="J1086" s="245">
        <f>AllData!F1600</f>
        <v>8.64</v>
      </c>
      <c r="K1086" s="245">
        <f>ROUND(AllData!G1600,2)</f>
        <v>7.95</v>
      </c>
      <c r="L1086" s="245">
        <f>ROUND(AllData!H1600,2)</f>
        <v>6.91</v>
      </c>
      <c r="M1086" s="245" t="str">
        <f>_xlfn.TEXTJOIN(" , ",TRUE,$Q$44,$Q$47)</f>
        <v>Blue , Red</v>
      </c>
    </row>
    <row r="1087" spans="1:13">
      <c r="A1087" s="245" t="s">
        <v>3351</v>
      </c>
      <c r="B1087" s="245" t="s">
        <v>2661</v>
      </c>
      <c r="C1087" s="245" t="str">
        <f t="shared" si="214"/>
        <v>Ball Thrust Bearing</v>
      </c>
      <c r="D1087" s="246" t="str">
        <f>AllData!A1601</f>
        <v>168bS</v>
      </c>
      <c r="E1087" s="245" t="str">
        <f>AllData!B1601</f>
        <v>Ball Bearing Toothed Disc</v>
      </c>
      <c r="G1087" s="245" t="str">
        <f>AllData!C1601</f>
        <v>80t @ 20DP</v>
      </c>
      <c r="H1087" s="246"/>
      <c r="I1087" s="245">
        <f>AllData!E1601</f>
        <v>42.5</v>
      </c>
      <c r="J1087" s="245">
        <f>AllData!F1601</f>
        <v>18.95</v>
      </c>
      <c r="K1087" s="245">
        <f>ROUND(AllData!G1601,2)</f>
        <v>17.43</v>
      </c>
      <c r="L1087" s="245">
        <f>ROUND(AllData!H1601,2)</f>
        <v>15.16</v>
      </c>
      <c r="M1087" s="245" t="str">
        <f>_xlfn.TEXTJOIN(" , ",TRUE,$Q$44,$Q$47)</f>
        <v>Blue , Red</v>
      </c>
    </row>
    <row r="1088" spans="1:13">
      <c r="A1088" s="245" t="s">
        <v>3352</v>
      </c>
      <c r="B1088" s="245" t="s">
        <v>2661</v>
      </c>
      <c r="C1088" s="245" t="str">
        <f t="shared" si="214"/>
        <v>Ball Thrust Bearing</v>
      </c>
      <c r="D1088" s="246" t="str">
        <f>AllData!A1602</f>
        <v>168c</v>
      </c>
      <c r="E1088" s="245" t="str">
        <f>AllData!B1602</f>
        <v>Ball Cage with balls</v>
      </c>
      <c r="H1088" s="246"/>
      <c r="I1088" s="245">
        <f>AllData!E1602</f>
        <v>74.5</v>
      </c>
      <c r="J1088" s="245">
        <f>AllData!F1602</f>
        <v>14.49</v>
      </c>
      <c r="K1088" s="245">
        <f>ROUND(AllData!G1602,2)</f>
        <v>13.33</v>
      </c>
      <c r="L1088" s="245">
        <f>ROUND(AllData!H1602,2)</f>
        <v>11.59</v>
      </c>
      <c r="M1088" s="245" t="str">
        <f>_xlfn.TEXTJOIN(" , ",TRUE,$Q$44,$Q$47)</f>
        <v>Blue , Red</v>
      </c>
    </row>
    <row r="1089" spans="1:13">
      <c r="A1089" s="245" t="s">
        <v>3353</v>
      </c>
      <c r="B1089" s="245" t="s">
        <v>2661</v>
      </c>
      <c r="C1089" s="245" t="str">
        <f t="shared" si="214"/>
        <v>Ball Thrust Bearing</v>
      </c>
      <c r="D1089" s="246" t="str">
        <f>AllData!A1604</f>
        <v>168L</v>
      </c>
      <c r="E1089" s="245" t="str">
        <f>AllData!B1604</f>
        <v>Ball Thrust Bearing complete</v>
      </c>
      <c r="H1089" s="246" t="str">
        <f>AllData!D1604</f>
        <v>6''</v>
      </c>
      <c r="I1089" s="245">
        <f>AllData!E1604</f>
        <v>420</v>
      </c>
      <c r="J1089" s="245">
        <f>AllData!F1604</f>
        <v>62.12</v>
      </c>
      <c r="K1089" s="245">
        <f>ROUND(AllData!G1604,2)</f>
        <v>57.15</v>
      </c>
      <c r="L1089" s="245">
        <f>ROUND(AllData!H1604,2)</f>
        <v>49.7</v>
      </c>
      <c r="M1089" s="245" t="str">
        <f>_xlfn.TEXTJOIN(" , ",TRUE,$Q$44,$Q$47,$Q$50)</f>
        <v>Blue , Red , Black</v>
      </c>
    </row>
    <row r="1090" spans="1:13">
      <c r="A1090" s="245" t="s">
        <v>3354</v>
      </c>
      <c r="B1090" s="245" t="s">
        <v>2661</v>
      </c>
      <c r="C1090" s="245" t="str">
        <f t="shared" si="214"/>
        <v>Ball Thrust Bearing</v>
      </c>
      <c r="D1090" s="246" t="str">
        <f>AllData!A1605</f>
        <v>168aL</v>
      </c>
      <c r="E1090" s="245" t="str">
        <f>AllData!B1605</f>
        <v>Ball Bearing Disc</v>
      </c>
      <c r="H1090" s="246" t="str">
        <f>AllData!D1605</f>
        <v>6''</v>
      </c>
      <c r="I1090" s="245">
        <f>AllData!E1605</f>
        <v>147</v>
      </c>
      <c r="J1090" s="245">
        <f>AllData!F1605</f>
        <v>12.19</v>
      </c>
      <c r="K1090" s="245">
        <f>ROUND(AllData!G1605,2)</f>
        <v>11.21</v>
      </c>
      <c r="L1090" s="245">
        <f>ROUND(AllData!H1605,2)</f>
        <v>9.75</v>
      </c>
      <c r="M1090" s="245" t="str">
        <f t="shared" ref="M1090:M1092" si="215">_xlfn.TEXTJOIN(" , ",TRUE,$Q$44,$Q$47,$Q$50)</f>
        <v>Blue , Red , Black</v>
      </c>
    </row>
    <row r="1091" spans="1:13">
      <c r="A1091" s="245" t="s">
        <v>3355</v>
      </c>
      <c r="B1091" s="245" t="s">
        <v>2661</v>
      </c>
      <c r="C1091" s="245" t="str">
        <f t="shared" si="214"/>
        <v>Ball Thrust Bearing</v>
      </c>
      <c r="D1091" s="246" t="str">
        <f>AllData!A1606</f>
        <v>168bL</v>
      </c>
      <c r="E1091" s="245" t="str">
        <f>AllData!B1606</f>
        <v>Ball Bearing Toothed Disc</v>
      </c>
      <c r="G1091" s="245" t="str">
        <f>AllData!C1606</f>
        <v>120t @ 20DP</v>
      </c>
      <c r="H1091" s="246"/>
      <c r="I1091" s="245">
        <f>AllData!E1606</f>
        <v>139</v>
      </c>
      <c r="J1091" s="245">
        <f>AllData!F1606</f>
        <v>30.49</v>
      </c>
      <c r="K1091" s="245">
        <f>ROUND(AllData!G1606,2)</f>
        <v>28.05</v>
      </c>
      <c r="L1091" s="245">
        <f>ROUND(AllData!H1606,2)</f>
        <v>24.39</v>
      </c>
      <c r="M1091" s="245" t="str">
        <f t="shared" si="215"/>
        <v>Blue , Red , Black</v>
      </c>
    </row>
    <row r="1092" spans="1:13">
      <c r="A1092" s="245" t="s">
        <v>3356</v>
      </c>
      <c r="B1092" s="245" t="s">
        <v>2661</v>
      </c>
      <c r="C1092" s="245" t="str">
        <f t="shared" si="214"/>
        <v>Ball Thrust Bearing</v>
      </c>
      <c r="D1092" s="246" t="str">
        <f>AllData!A1607</f>
        <v>168cL</v>
      </c>
      <c r="E1092" s="245" t="str">
        <f>AllData!B1607</f>
        <v>Ball Cage with balls</v>
      </c>
      <c r="H1092" s="246"/>
      <c r="I1092" s="245">
        <f>AllData!E1607</f>
        <v>134</v>
      </c>
      <c r="J1092" s="245">
        <f>AllData!F1607</f>
        <v>24.23</v>
      </c>
      <c r="K1092" s="245">
        <f>ROUND(AllData!G1607,2)</f>
        <v>22.29</v>
      </c>
      <c r="L1092" s="245">
        <f>ROUND(AllData!H1607,2)</f>
        <v>19.38</v>
      </c>
      <c r="M1092" s="245" t="str">
        <f t="shared" si="215"/>
        <v>Blue , Red , Black</v>
      </c>
    </row>
    <row r="1093" spans="1:13">
      <c r="A1093" s="245" t="s">
        <v>3357</v>
      </c>
      <c r="B1093" s="245" t="s">
        <v>2661</v>
      </c>
      <c r="C1093" s="245" t="str">
        <f t="shared" ref="C1093:C1120" si="216">$Q$33</f>
        <v>Heavy Axle Components</v>
      </c>
      <c r="D1093" s="246">
        <f>AllData!A1611</f>
        <v>252</v>
      </c>
      <c r="E1093" s="245" t="str">
        <f>AllData!B1611</f>
        <v>Square Bearing Plate with boss</v>
      </c>
      <c r="G1093" s="245" t="str">
        <f>AllData!C1611</f>
        <v>Size - 1-1/2'' x 1-1/2''</v>
      </c>
      <c r="H1093" s="246" t="str">
        <f>AllData!D1611</f>
        <v>3x3 Holes</v>
      </c>
      <c r="I1093" s="245">
        <f>AllData!E1611</f>
        <v>22.5</v>
      </c>
      <c r="J1093" s="245">
        <f>AllData!F1611</f>
        <v>6.71</v>
      </c>
      <c r="K1093" s="245">
        <f>ROUND(AllData!G1611,2)</f>
        <v>6.17</v>
      </c>
      <c r="L1093" s="245">
        <f>ROUND(AllData!H1611,2)</f>
        <v>5.37</v>
      </c>
      <c r="M1093" s="245" t="str">
        <f t="shared" ref="M1093:M1096" si="217">_xlfn.TEXTJOIN(" , ",TRUE,$Q$47)</f>
        <v>Red</v>
      </c>
    </row>
    <row r="1094" spans="1:13">
      <c r="A1094" s="245" t="s">
        <v>3358</v>
      </c>
      <c r="B1094" s="245" t="s">
        <v>2661</v>
      </c>
      <c r="C1094" s="245" t="str">
        <f t="shared" si="216"/>
        <v>Heavy Axle Components</v>
      </c>
      <c r="D1094" s="246" t="str">
        <f>AllData!A1613</f>
        <v>253</v>
      </c>
      <c r="E1094" s="245" t="str">
        <f>AllData!B1613</f>
        <v>Bush Wheel</v>
      </c>
      <c r="G1094" s="245" t="str">
        <f>AllData!C1613</f>
        <v>Size - 1-3/8''</v>
      </c>
      <c r="H1094" s="246" t="str">
        <f>AllData!D1613</f>
        <v>8H</v>
      </c>
      <c r="I1094" s="245">
        <f>AllData!E1613</f>
        <v>16</v>
      </c>
      <c r="J1094" s="245">
        <f>AllData!F1613</f>
        <v>5.87</v>
      </c>
      <c r="K1094" s="245">
        <f>ROUND(AllData!G1613,2)</f>
        <v>5.4</v>
      </c>
      <c r="L1094" s="245">
        <f>ROUND(AllData!H1613,2)</f>
        <v>4.7</v>
      </c>
      <c r="M1094" s="245" t="str">
        <f t="shared" si="217"/>
        <v>Red</v>
      </c>
    </row>
    <row r="1095" spans="1:13">
      <c r="A1095" s="245" t="s">
        <v>3359</v>
      </c>
      <c r="B1095" s="245" t="s">
        <v>2661</v>
      </c>
      <c r="C1095" s="245" t="str">
        <f t="shared" si="216"/>
        <v>Heavy Axle Components</v>
      </c>
      <c r="D1095" s="246" t="str">
        <f>AllData!A1614</f>
        <v>253a</v>
      </c>
      <c r="E1095" s="245" t="str">
        <f>AllData!B1614</f>
        <v>Bush Wheel</v>
      </c>
      <c r="G1095" s="245" t="str">
        <f>AllData!C1614</f>
        <v>Size - 1-3/8''</v>
      </c>
      <c r="H1095" s="246" t="str">
        <f>AllData!D1614</f>
        <v>6H</v>
      </c>
      <c r="I1095" s="245">
        <f>AllData!E1614</f>
        <v>16.8</v>
      </c>
      <c r="J1095" s="245">
        <f>AllData!F1614</f>
        <v>5.88</v>
      </c>
      <c r="K1095" s="245">
        <f>ROUND(AllData!G1614,2)</f>
        <v>5.41</v>
      </c>
      <c r="L1095" s="245">
        <f>ROUND(AllData!H1614,2)</f>
        <v>4.7</v>
      </c>
      <c r="M1095" s="245" t="str">
        <f t="shared" si="217"/>
        <v>Red</v>
      </c>
    </row>
    <row r="1096" spans="1:13">
      <c r="A1096" s="245" t="s">
        <v>3360</v>
      </c>
      <c r="B1096" s="245" t="s">
        <v>2661</v>
      </c>
      <c r="C1096" s="245" t="str">
        <f t="shared" si="216"/>
        <v>Heavy Axle Components</v>
      </c>
      <c r="D1096" s="246" t="str">
        <f>AllData!A1615</f>
        <v>253b</v>
      </c>
      <c r="E1096" s="245" t="str">
        <f>AllData!B1615</f>
        <v>Bush Wheel</v>
      </c>
      <c r="G1096" s="245" t="str">
        <f>AllData!C1615</f>
        <v>Size - 1-3/8''</v>
      </c>
      <c r="H1096" s="246" t="str">
        <f>AllData!D1615</f>
        <v>5H</v>
      </c>
      <c r="I1096" s="245">
        <f>AllData!E1615</f>
        <v>16.5</v>
      </c>
      <c r="J1096" s="245">
        <f>AllData!F1615</f>
        <v>5.87</v>
      </c>
      <c r="K1096" s="245">
        <f>ROUND(AllData!G1615,2)</f>
        <v>5.4</v>
      </c>
      <c r="L1096" s="245">
        <f>ROUND(AllData!H1615,2)</f>
        <v>4.7</v>
      </c>
      <c r="M1096" s="245" t="str">
        <f t="shared" si="217"/>
        <v>Red</v>
      </c>
    </row>
    <row r="1097" spans="1:13">
      <c r="A1097" s="245" t="s">
        <v>3361</v>
      </c>
      <c r="B1097" s="245" t="s">
        <v>2661</v>
      </c>
      <c r="C1097" s="245" t="str">
        <f t="shared" si="216"/>
        <v>Heavy Axle Components</v>
      </c>
      <c r="D1097" s="246">
        <f>AllData!A1617</f>
        <v>254</v>
      </c>
      <c r="E1097" s="245" t="str">
        <f>AllData!B1617</f>
        <v>Collar</v>
      </c>
      <c r="G1097" s="245" t="str">
        <f>AllData!C1617</f>
        <v>1/2'' Ø x 3/8''</v>
      </c>
      <c r="H1097" s="246"/>
      <c r="I1097" s="245">
        <f>AllData!E1617</f>
        <v>5.4</v>
      </c>
      <c r="J1097" s="245">
        <f>AllData!F1617</f>
        <v>2.12</v>
      </c>
      <c r="K1097" s="245">
        <f>ROUND(AllData!G1617,2)</f>
        <v>1.95</v>
      </c>
      <c r="L1097" s="245">
        <f>ROUND(AllData!H1617,2)</f>
        <v>1.7</v>
      </c>
      <c r="M1097" s="245" t="str">
        <f t="shared" ref="M1097:M1104" si="218">$Q$55</f>
        <v>Brass</v>
      </c>
    </row>
    <row r="1098" spans="1:13">
      <c r="A1098" s="245" t="s">
        <v>3362</v>
      </c>
      <c r="B1098" s="245" t="s">
        <v>2661</v>
      </c>
      <c r="C1098" s="245" t="str">
        <f t="shared" si="216"/>
        <v>Heavy Axle Components</v>
      </c>
      <c r="D1098" s="246" t="str">
        <f>AllData!A1618</f>
        <v>254a</v>
      </c>
      <c r="E1098" s="245" t="str">
        <f>AllData!B1618</f>
        <v>Narrow Collar</v>
      </c>
      <c r="G1098" s="245" t="str">
        <f>AllData!C1618</f>
        <v>1/2'' Ø x 1/4''</v>
      </c>
      <c r="H1098" s="246"/>
      <c r="I1098" s="245">
        <f>AllData!E1618</f>
        <v>3.7</v>
      </c>
      <c r="J1098" s="245">
        <f>AllData!F1618</f>
        <v>1.95</v>
      </c>
      <c r="K1098" s="245">
        <f>ROUND(AllData!G1618,2)</f>
        <v>1.79</v>
      </c>
      <c r="L1098" s="245">
        <f>ROUND(AllData!H1618,2)</f>
        <v>1.56</v>
      </c>
      <c r="M1098" s="245" t="str">
        <f t="shared" si="218"/>
        <v>Brass</v>
      </c>
    </row>
    <row r="1099" spans="1:13">
      <c r="A1099" s="245" t="s">
        <v>3363</v>
      </c>
      <c r="B1099" s="245" t="s">
        <v>2661</v>
      </c>
      <c r="C1099" s="245" t="str">
        <f t="shared" si="216"/>
        <v>Heavy Axle Components</v>
      </c>
      <c r="D1099" s="246">
        <f>AllData!A1619</f>
        <v>263</v>
      </c>
      <c r="E1099" s="245" t="str">
        <f>AllData!B1619</f>
        <v>Adapter Coupling</v>
      </c>
      <c r="G1099" s="245" t="str">
        <f>AllData!C1619</f>
        <v>5/8'' Ø x 15/16''</v>
      </c>
      <c r="H1099" s="246"/>
      <c r="I1099" s="245">
        <f>AllData!E1619</f>
        <v>13.2</v>
      </c>
      <c r="J1099" s="245">
        <f>AllData!F1619</f>
        <v>12.45</v>
      </c>
      <c r="K1099" s="245">
        <f>ROUND(AllData!G1619,2)</f>
        <v>11.45</v>
      </c>
      <c r="L1099" s="245">
        <f>ROUND(AllData!H1619,2)</f>
        <v>9.9600000000000009</v>
      </c>
      <c r="M1099" s="245" t="str">
        <f t="shared" si="218"/>
        <v>Brass</v>
      </c>
    </row>
    <row r="1100" spans="1:13">
      <c r="A1100" s="245" t="s">
        <v>3364</v>
      </c>
      <c r="B1100" s="245" t="s">
        <v>2661</v>
      </c>
      <c r="C1100" s="245" t="str">
        <f t="shared" si="216"/>
        <v>Heavy Axle Components</v>
      </c>
      <c r="D1100" s="246" t="str">
        <f>AllData!A1620</f>
        <v>263a</v>
      </c>
      <c r="E1100" s="245" t="str">
        <f>AllData!B1620</f>
        <v>Coupling</v>
      </c>
      <c r="G1100" s="245" t="str">
        <f>AllData!C1620</f>
        <v>5/8'' Ø x 15/16''</v>
      </c>
      <c r="H1100" s="246"/>
      <c r="I1100" s="245">
        <f>AllData!E1620</f>
        <v>12.1</v>
      </c>
      <c r="J1100" s="245">
        <f>AllData!F1620</f>
        <v>7.95</v>
      </c>
      <c r="K1100" s="245">
        <f>ROUND(AllData!G1620,2)</f>
        <v>7.31</v>
      </c>
      <c r="L1100" s="245">
        <f>ROUND(AllData!H1620,2)</f>
        <v>6.36</v>
      </c>
      <c r="M1100" s="245" t="str">
        <f t="shared" si="218"/>
        <v>Brass</v>
      </c>
    </row>
    <row r="1101" spans="1:13">
      <c r="A1101" s="245" t="s">
        <v>3365</v>
      </c>
      <c r="B1101" s="245" t="s">
        <v>2661</v>
      </c>
      <c r="C1101" s="245" t="str">
        <f t="shared" si="216"/>
        <v>Heavy Axle Components</v>
      </c>
      <c r="D1101" s="246">
        <f>AllData!A1621</f>
        <v>257</v>
      </c>
      <c r="E1101" s="245" t="str">
        <f>AllData!B1621</f>
        <v>Washer - brass</v>
      </c>
      <c r="G1101" s="245" t="str">
        <f>AllData!C1621</f>
        <v>1/2'' Ø</v>
      </c>
      <c r="H1101" s="246" t="str">
        <f>AllData!D1621</f>
        <v>Pack of 10</v>
      </c>
      <c r="I1101" s="245">
        <f>AllData!E1621</f>
        <v>1.1000000000000001</v>
      </c>
      <c r="J1101" s="245">
        <f>AllData!F1621</f>
        <v>4.8</v>
      </c>
      <c r="K1101" s="245">
        <f>ROUND(AllData!G1621,2)</f>
        <v>4.42</v>
      </c>
      <c r="L1101" s="245">
        <f>ROUND(AllData!H1621,2)</f>
        <v>3.84</v>
      </c>
      <c r="M1101" s="245" t="str">
        <f t="shared" si="218"/>
        <v>Brass</v>
      </c>
    </row>
    <row r="1102" spans="1:13">
      <c r="A1102" s="245" t="s">
        <v>3366</v>
      </c>
      <c r="B1102" s="245" t="s">
        <v>2661</v>
      </c>
      <c r="C1102" s="245" t="str">
        <f t="shared" si="216"/>
        <v>Heavy Axle Components</v>
      </c>
      <c r="D1102" s="246">
        <f>AllData!A1623</f>
        <v>290</v>
      </c>
      <c r="E1102" s="245" t="str">
        <f>AllData!B1623</f>
        <v>Oldham Coupling</v>
      </c>
      <c r="H1102" s="246"/>
      <c r="I1102" s="245">
        <f>AllData!E1623</f>
        <v>45.4</v>
      </c>
      <c r="J1102" s="245">
        <f>AllData!F1623</f>
        <v>21.37</v>
      </c>
      <c r="K1102" s="245">
        <f>ROUND(AllData!G1623,2)</f>
        <v>19.66</v>
      </c>
      <c r="L1102" s="245">
        <f>ROUND(AllData!H1623,2)</f>
        <v>17.100000000000001</v>
      </c>
      <c r="M1102" s="245" t="str">
        <f t="shared" si="218"/>
        <v>Brass</v>
      </c>
    </row>
    <row r="1103" spans="1:13">
      <c r="A1103" s="245" t="s">
        <v>3367</v>
      </c>
      <c r="B1103" s="245" t="s">
        <v>2661</v>
      </c>
      <c r="C1103" s="245" t="str">
        <f t="shared" si="216"/>
        <v>Heavy Axle Components</v>
      </c>
      <c r="D1103" s="246" t="str">
        <f>AllData!A1624</f>
        <v>290a</v>
      </c>
      <c r="E1103" s="245" t="str">
        <f>AllData!B1624</f>
        <v>Dog Clutch</v>
      </c>
      <c r="H1103" s="246"/>
      <c r="I1103" s="245">
        <f>AllData!E1624</f>
        <v>29</v>
      </c>
      <c r="J1103" s="245">
        <f>AllData!F1624</f>
        <v>14.23</v>
      </c>
      <c r="K1103" s="245">
        <f>ROUND(AllData!G1624,2)</f>
        <v>13.09</v>
      </c>
      <c r="L1103" s="245">
        <f>ROUND(AllData!H1624,2)</f>
        <v>11.38</v>
      </c>
      <c r="M1103" s="245" t="str">
        <f t="shared" si="218"/>
        <v>Brass</v>
      </c>
    </row>
    <row r="1104" spans="1:13">
      <c r="A1104" s="245" t="s">
        <v>3368</v>
      </c>
      <c r="B1104" s="245" t="s">
        <v>2661</v>
      </c>
      <c r="C1104" s="245" t="str">
        <f t="shared" si="216"/>
        <v>Heavy Axle Components</v>
      </c>
      <c r="D1104" s="246">
        <f>AllData!A1625</f>
        <v>291</v>
      </c>
      <c r="E1104" s="245" t="str">
        <f>AllData!B1625</f>
        <v>Universal Joint</v>
      </c>
      <c r="G1104" s="245" t="str">
        <f>AllData!C1625</f>
        <v>Ball-type</v>
      </c>
      <c r="H1104" s="246"/>
      <c r="I1104" s="245">
        <f>AllData!E1625</f>
        <v>38</v>
      </c>
      <c r="J1104" s="245">
        <f>AllData!F1625</f>
        <v>30.28</v>
      </c>
      <c r="K1104" s="245">
        <f>ROUND(AllData!G1625,2)</f>
        <v>27.86</v>
      </c>
      <c r="L1104" s="245">
        <f>ROUND(AllData!H1625,2)</f>
        <v>24.22</v>
      </c>
      <c r="M1104" s="245" t="str">
        <f t="shared" si="218"/>
        <v>Brass</v>
      </c>
    </row>
    <row r="1105" spans="1:13">
      <c r="A1105" s="245" t="s">
        <v>3369</v>
      </c>
      <c r="B1105" s="245" t="s">
        <v>2661</v>
      </c>
      <c r="C1105" s="245" t="str">
        <f t="shared" si="216"/>
        <v>Heavy Axle Components</v>
      </c>
      <c r="D1105" s="246">
        <f>AllData!A1627</f>
        <v>256</v>
      </c>
      <c r="E1105" s="245" t="str">
        <f>AllData!B1627</f>
        <v>Axle rod - Stainless steel</v>
      </c>
      <c r="G1105" s="245" t="str">
        <f>AllData!C1627</f>
        <v>8''</v>
      </c>
      <c r="H1105" s="246"/>
      <c r="I1105" s="245">
        <f>AllData!E1627</f>
        <v>79</v>
      </c>
      <c r="J1105" s="245">
        <f>AllData!F1627</f>
        <v>11.53</v>
      </c>
      <c r="K1105" s="245">
        <f>ROUND(AllData!G1627,2)</f>
        <v>10.61</v>
      </c>
      <c r="L1105" s="245">
        <f>ROUND(AllData!H1627,2)</f>
        <v>9.2200000000000006</v>
      </c>
      <c r="M1105" s="245" t="str">
        <f t="shared" ref="M1105:M1115" si="219">$Q$46</f>
        <v>Stainless Steel</v>
      </c>
    </row>
    <row r="1106" spans="1:13">
      <c r="A1106" s="245" t="s">
        <v>3370</v>
      </c>
      <c r="B1106" s="245" t="s">
        <v>2661</v>
      </c>
      <c r="C1106" s="245" t="str">
        <f t="shared" si="216"/>
        <v>Heavy Axle Components</v>
      </c>
      <c r="D1106" s="246" t="str">
        <f>AllData!A1628</f>
        <v>256a</v>
      </c>
      <c r="E1106" s="245" t="str">
        <f>AllData!B1628</f>
        <v>Axle rod - Stainless steel</v>
      </c>
      <c r="G1106" s="245" t="str">
        <f>AllData!C1628</f>
        <v>6-1/2''</v>
      </c>
      <c r="H1106" s="246"/>
      <c r="I1106" s="245">
        <f>AllData!E1628</f>
        <v>65</v>
      </c>
      <c r="J1106" s="245">
        <f>AllData!F1628</f>
        <v>9.4</v>
      </c>
      <c r="K1106" s="245">
        <f>ROUND(AllData!G1628,2)</f>
        <v>8.65</v>
      </c>
      <c r="L1106" s="245">
        <f>ROUND(AllData!H1628,2)</f>
        <v>7.52</v>
      </c>
      <c r="M1106" s="245" t="str">
        <f t="shared" si="219"/>
        <v>Stainless Steel</v>
      </c>
    </row>
    <row r="1107" spans="1:13">
      <c r="A1107" s="245" t="s">
        <v>3371</v>
      </c>
      <c r="B1107" s="245" t="s">
        <v>2661</v>
      </c>
      <c r="C1107" s="245" t="str">
        <f t="shared" si="216"/>
        <v>Heavy Axle Components</v>
      </c>
      <c r="D1107" s="246" t="str">
        <f>AllData!A1629</f>
        <v>256b</v>
      </c>
      <c r="E1107" s="245" t="str">
        <f>AllData!B1629</f>
        <v>Axle rod - Stainless steel</v>
      </c>
      <c r="G1107" s="245" t="str">
        <f>AllData!C1629</f>
        <v>5-1/2''</v>
      </c>
      <c r="H1107" s="246"/>
      <c r="I1107" s="245">
        <f>AllData!E1629</f>
        <v>56</v>
      </c>
      <c r="J1107" s="245">
        <f>AllData!F1629</f>
        <v>7.94</v>
      </c>
      <c r="K1107" s="245">
        <f>ROUND(AllData!G1629,2)</f>
        <v>7.3</v>
      </c>
      <c r="L1107" s="245">
        <f>ROUND(AllData!H1629,2)</f>
        <v>6.35</v>
      </c>
      <c r="M1107" s="245" t="str">
        <f t="shared" si="219"/>
        <v>Stainless Steel</v>
      </c>
    </row>
    <row r="1108" spans="1:13">
      <c r="A1108" s="245" t="s">
        <v>3372</v>
      </c>
      <c r="B1108" s="245" t="s">
        <v>2661</v>
      </c>
      <c r="C1108" s="245" t="str">
        <f t="shared" si="216"/>
        <v>Heavy Axle Components</v>
      </c>
      <c r="D1108" s="246" t="str">
        <f>AllData!A1630</f>
        <v>256c</v>
      </c>
      <c r="E1108" s="245" t="str">
        <f>AllData!B1630</f>
        <v>Axle rod - Stainless steel</v>
      </c>
      <c r="G1108" s="245" t="str">
        <f>AllData!C1630</f>
        <v>3-1/2''</v>
      </c>
      <c r="H1108" s="246"/>
      <c r="I1108" s="245">
        <f>AllData!E1630</f>
        <v>35</v>
      </c>
      <c r="J1108" s="245">
        <f>AllData!F1630</f>
        <v>5.04</v>
      </c>
      <c r="K1108" s="245">
        <f>ROUND(AllData!G1630,2)</f>
        <v>4.6399999999999997</v>
      </c>
      <c r="L1108" s="245">
        <f>ROUND(AllData!H1630,2)</f>
        <v>4.03</v>
      </c>
      <c r="M1108" s="245" t="str">
        <f t="shared" si="219"/>
        <v>Stainless Steel</v>
      </c>
    </row>
    <row r="1109" spans="1:13">
      <c r="A1109" s="245" t="s">
        <v>3373</v>
      </c>
      <c r="B1109" s="245" t="s">
        <v>2661</v>
      </c>
      <c r="C1109" s="245" t="str">
        <f t="shared" si="216"/>
        <v>Heavy Axle Components</v>
      </c>
      <c r="D1109" s="246" t="str">
        <f>AllData!A1631</f>
        <v>256d</v>
      </c>
      <c r="E1109" s="245" t="str">
        <f>AllData!B1631</f>
        <v>Axle rod - Stainless steel</v>
      </c>
      <c r="G1109" s="245" t="str">
        <f>AllData!C1631</f>
        <v>2''</v>
      </c>
      <c r="H1109" s="246"/>
      <c r="I1109" s="245">
        <f>AllData!E1631</f>
        <v>19</v>
      </c>
      <c r="J1109" s="245">
        <f>AllData!F1631</f>
        <v>3.5</v>
      </c>
      <c r="K1109" s="245">
        <f>ROUND(AllData!G1631,2)</f>
        <v>3.22</v>
      </c>
      <c r="L1109" s="245">
        <f>ROUND(AllData!H1631,2)</f>
        <v>2.8</v>
      </c>
      <c r="M1109" s="245" t="str">
        <f t="shared" si="219"/>
        <v>Stainless Steel</v>
      </c>
    </row>
    <row r="1110" spans="1:13">
      <c r="A1110" s="245" t="s">
        <v>3374</v>
      </c>
      <c r="B1110" s="245" t="s">
        <v>2661</v>
      </c>
      <c r="C1110" s="245" t="str">
        <f t="shared" si="216"/>
        <v>Heavy Axle Components</v>
      </c>
      <c r="D1110" s="246">
        <f>AllData!A1633</f>
        <v>258</v>
      </c>
      <c r="E1110" s="245" t="str">
        <f>AllData!B1633</f>
        <v>Hollow Axle - Stainless steel</v>
      </c>
      <c r="G1110" s="245" t="str">
        <f>AllData!C1633</f>
        <v>2''</v>
      </c>
      <c r="H1110" s="246"/>
      <c r="I1110" s="245">
        <f>AllData!E1633</f>
        <v>14.2</v>
      </c>
      <c r="J1110" s="245">
        <f>AllData!F1633</f>
        <v>4.1900000000000004</v>
      </c>
      <c r="K1110" s="245">
        <f>ROUND(AllData!G1633,2)</f>
        <v>3.85</v>
      </c>
      <c r="L1110" s="245">
        <f>ROUND(AllData!H1633,2)</f>
        <v>3.35</v>
      </c>
      <c r="M1110" s="245" t="str">
        <f t="shared" si="219"/>
        <v>Stainless Steel</v>
      </c>
    </row>
    <row r="1111" spans="1:13">
      <c r="A1111" s="245" t="s">
        <v>3375</v>
      </c>
      <c r="B1111" s="245" t="s">
        <v>2661</v>
      </c>
      <c r="C1111" s="245" t="str">
        <f t="shared" si="216"/>
        <v>Heavy Axle Components</v>
      </c>
      <c r="D1111" s="246" t="str">
        <f>AllData!A1634</f>
        <v>258a</v>
      </c>
      <c r="E1111" s="245" t="str">
        <f>AllData!B1634</f>
        <v>Hollow Axle - Stainless steel</v>
      </c>
      <c r="G1111" s="245" t="str">
        <f>AllData!C1634</f>
        <v>3''</v>
      </c>
      <c r="H1111" s="246"/>
      <c r="I1111" s="245">
        <f>AllData!E1634</f>
        <v>20.6</v>
      </c>
      <c r="J1111" s="245">
        <f>AllData!F1634</f>
        <v>7.26</v>
      </c>
      <c r="K1111" s="245">
        <f>ROUND(AllData!G1634,2)</f>
        <v>6.68</v>
      </c>
      <c r="L1111" s="245">
        <f>ROUND(AllData!H1634,2)</f>
        <v>5.81</v>
      </c>
      <c r="M1111" s="245" t="str">
        <f t="shared" si="219"/>
        <v>Stainless Steel</v>
      </c>
    </row>
    <row r="1112" spans="1:13">
      <c r="A1112" s="245" t="s">
        <v>3376</v>
      </c>
      <c r="B1112" s="245" t="s">
        <v>2661</v>
      </c>
      <c r="C1112" s="245" t="str">
        <f t="shared" si="216"/>
        <v>Heavy Axle Components</v>
      </c>
      <c r="D1112" s="246" t="str">
        <f>AllData!A1635</f>
        <v>258b</v>
      </c>
      <c r="E1112" s="245" t="str">
        <f>AllData!B1635</f>
        <v>Hollow Axle - Stainless steel</v>
      </c>
      <c r="G1112" s="245" t="str">
        <f>AllData!C1635</f>
        <v>4''</v>
      </c>
      <c r="H1112" s="246"/>
      <c r="I1112" s="245">
        <f>AllData!E1635</f>
        <v>28.35</v>
      </c>
      <c r="J1112" s="245">
        <f>AllData!F1635</f>
        <v>7.75</v>
      </c>
      <c r="K1112" s="245">
        <f>ROUND(AllData!G1635,2)</f>
        <v>7.13</v>
      </c>
      <c r="L1112" s="245">
        <f>ROUND(AllData!H1635,2)</f>
        <v>6.2</v>
      </c>
      <c r="M1112" s="245" t="str">
        <f t="shared" si="219"/>
        <v>Stainless Steel</v>
      </c>
    </row>
    <row r="1113" spans="1:13">
      <c r="A1113" s="245" t="s">
        <v>3377</v>
      </c>
      <c r="B1113" s="245" t="s">
        <v>2661</v>
      </c>
      <c r="C1113" s="245" t="str">
        <f t="shared" si="216"/>
        <v>Heavy Axle Components</v>
      </c>
      <c r="D1113" s="246" t="str">
        <f>AllData!A1636</f>
        <v>258c</v>
      </c>
      <c r="E1113" s="245" t="str">
        <f>AllData!B1636</f>
        <v>Hollow Axle - Stainless steel</v>
      </c>
      <c r="G1113" s="245" t="str">
        <f>AllData!C1636</f>
        <v>6''</v>
      </c>
      <c r="H1113" s="246"/>
      <c r="I1113" s="245">
        <f>AllData!E1636</f>
        <v>42.7</v>
      </c>
      <c r="J1113" s="245">
        <f>AllData!F1636</f>
        <v>11.07</v>
      </c>
      <c r="K1113" s="245">
        <f>ROUND(AllData!G1636,2)</f>
        <v>10.18</v>
      </c>
      <c r="L1113" s="245">
        <f>ROUND(AllData!H1636,2)</f>
        <v>8.86</v>
      </c>
      <c r="M1113" s="245" t="str">
        <f t="shared" si="219"/>
        <v>Stainless Steel</v>
      </c>
    </row>
    <row r="1114" spans="1:13">
      <c r="A1114" s="245" t="s">
        <v>3378</v>
      </c>
      <c r="B1114" s="245" t="s">
        <v>2661</v>
      </c>
      <c r="C1114" s="245" t="str">
        <f t="shared" si="216"/>
        <v>Heavy Axle Components</v>
      </c>
      <c r="D1114" s="246" t="str">
        <f>AllData!A1637</f>
        <v>258d</v>
      </c>
      <c r="E1114" s="245" t="str">
        <f>AllData!B1637</f>
        <v>Hollow Axle - Stainless steel</v>
      </c>
      <c r="G1114" s="245" t="str">
        <f>AllData!C1637</f>
        <v>8''</v>
      </c>
      <c r="H1114" s="246"/>
      <c r="I1114" s="245">
        <f>AllData!E1637</f>
        <v>57.1</v>
      </c>
      <c r="J1114" s="245">
        <f>AllData!F1637</f>
        <v>14.42</v>
      </c>
      <c r="K1114" s="245">
        <f>ROUND(AllData!G1637,2)</f>
        <v>13.27</v>
      </c>
      <c r="L1114" s="245">
        <f>ROUND(AllData!H1637,2)</f>
        <v>11.54</v>
      </c>
      <c r="M1114" s="245" t="str">
        <f t="shared" si="219"/>
        <v>Stainless Steel</v>
      </c>
    </row>
    <row r="1115" spans="1:13">
      <c r="A1115" s="245" t="s">
        <v>3379</v>
      </c>
      <c r="B1115" s="245" t="s">
        <v>2661</v>
      </c>
      <c r="C1115" s="245" t="str">
        <f t="shared" si="216"/>
        <v>Heavy Axle Components</v>
      </c>
      <c r="D1115" s="246" t="str">
        <f>AllData!A1638</f>
        <v>258h</v>
      </c>
      <c r="E1115" s="245" t="str">
        <f>AllData!B1638</f>
        <v>Hollow Axle - Stainless steel</v>
      </c>
      <c r="G1115" s="245" t="str">
        <f>AllData!C1638</f>
        <v>1''</v>
      </c>
      <c r="H1115" s="246"/>
      <c r="I1115" s="245">
        <f>AllData!E1638</f>
        <v>7.05</v>
      </c>
      <c r="J1115" s="245">
        <f>AllData!F1638</f>
        <v>3.11</v>
      </c>
      <c r="K1115" s="245">
        <f>ROUND(AllData!G1638,2)</f>
        <v>2.86</v>
      </c>
      <c r="L1115" s="245">
        <f>ROUND(AllData!H1638,2)</f>
        <v>2.4900000000000002</v>
      </c>
      <c r="M1115" s="245" t="str">
        <f t="shared" si="219"/>
        <v>Stainless Steel</v>
      </c>
    </row>
    <row r="1116" spans="1:13">
      <c r="A1116" s="245" t="s">
        <v>3380</v>
      </c>
      <c r="B1116" s="245" t="s">
        <v>2661</v>
      </c>
      <c r="C1116" s="245" t="str">
        <f t="shared" si="216"/>
        <v>Heavy Axle Components</v>
      </c>
      <c r="D1116" s="246">
        <f>AllData!A1640</f>
        <v>295</v>
      </c>
      <c r="E1116" s="245" t="str">
        <f>AllData!B1640</f>
        <v>Sprocket Wheel</v>
      </c>
      <c r="G1116" s="245" t="str">
        <f>AllData!C1640</f>
        <v>36T</v>
      </c>
      <c r="H1116" s="246"/>
      <c r="I1116" s="245">
        <f>AllData!E1640</f>
        <v>28.1</v>
      </c>
      <c r="J1116" s="245">
        <f>AllData!F1640</f>
        <v>10.38</v>
      </c>
      <c r="K1116" s="245">
        <f>ROUND(AllData!G1640,2)</f>
        <v>9.5500000000000007</v>
      </c>
      <c r="L1116" s="245">
        <f>ROUND(AllData!H1640,2)</f>
        <v>8.3000000000000007</v>
      </c>
      <c r="M1116" s="245" t="str">
        <f>_xlfn.TEXTJOIN(" , ",TRUE,$Q$50)</f>
        <v>Black</v>
      </c>
    </row>
    <row r="1117" spans="1:13">
      <c r="A1117" s="245" t="s">
        <v>3381</v>
      </c>
      <c r="B1117" s="245" t="s">
        <v>2661</v>
      </c>
      <c r="C1117" s="245" t="str">
        <f t="shared" si="216"/>
        <v>Heavy Axle Components</v>
      </c>
      <c r="D1117" s="246" t="str">
        <f>AllData!A1641</f>
        <v>295a</v>
      </c>
      <c r="E1117" s="245" t="str">
        <f>AllData!B1641</f>
        <v>Sprocket Wheel</v>
      </c>
      <c r="G1117" s="245" t="str">
        <f>AllData!C1641</f>
        <v>28T</v>
      </c>
      <c r="H1117" s="246"/>
      <c r="I1117" s="245">
        <f>AllData!E1641</f>
        <v>18.2</v>
      </c>
      <c r="J1117" s="245">
        <f>AllData!F1641</f>
        <v>7.97</v>
      </c>
      <c r="K1117" s="245">
        <f>ROUND(AllData!G1641,2)</f>
        <v>7.33</v>
      </c>
      <c r="L1117" s="245">
        <f>ROUND(AllData!H1641,2)</f>
        <v>6.38</v>
      </c>
      <c r="M1117" s="245" t="str">
        <f t="shared" ref="M1117:M1120" si="220">_xlfn.TEXTJOIN(" , ",TRUE,$Q$50)</f>
        <v>Black</v>
      </c>
    </row>
    <row r="1118" spans="1:13">
      <c r="A1118" s="245" t="s">
        <v>3382</v>
      </c>
      <c r="B1118" s="245" t="s">
        <v>2661</v>
      </c>
      <c r="C1118" s="245" t="str">
        <f t="shared" si="216"/>
        <v>Heavy Axle Components</v>
      </c>
      <c r="D1118" s="246" t="str">
        <f>AllData!A1642</f>
        <v>295b</v>
      </c>
      <c r="E1118" s="245" t="str">
        <f>AllData!B1642</f>
        <v>Sprocket Wheel</v>
      </c>
      <c r="G1118" s="245" t="str">
        <f>AllData!C1642</f>
        <v>56T</v>
      </c>
      <c r="H1118" s="246"/>
      <c r="I1118" s="245">
        <f>AllData!E1642</f>
        <v>58.4</v>
      </c>
      <c r="J1118" s="245">
        <f>AllData!F1642</f>
        <v>12.57</v>
      </c>
      <c r="K1118" s="245">
        <f>ROUND(AllData!G1642,2)</f>
        <v>11.56</v>
      </c>
      <c r="L1118" s="245">
        <f>ROUND(AllData!H1642,2)</f>
        <v>10.06</v>
      </c>
      <c r="M1118" s="245" t="str">
        <f t="shared" si="220"/>
        <v>Black</v>
      </c>
    </row>
    <row r="1119" spans="1:13">
      <c r="A1119" s="245" t="s">
        <v>3383</v>
      </c>
      <c r="B1119" s="245" t="s">
        <v>2661</v>
      </c>
      <c r="C1119" s="245" t="str">
        <f t="shared" si="216"/>
        <v>Heavy Axle Components</v>
      </c>
      <c r="D1119" s="246">
        <f>AllData!A1643</f>
        <v>296</v>
      </c>
      <c r="E1119" s="245" t="str">
        <f>AllData!B1643</f>
        <v>Sprocket Wheel</v>
      </c>
      <c r="G1119" s="245" t="str">
        <f>AllData!C1643</f>
        <v>18T</v>
      </c>
      <c r="H1119" s="246"/>
      <c r="I1119" s="245">
        <f>AllData!E1643</f>
        <v>10.8</v>
      </c>
      <c r="J1119" s="245">
        <f>AllData!F1643</f>
        <v>7.3</v>
      </c>
      <c r="K1119" s="245">
        <f>ROUND(AllData!G1643,2)</f>
        <v>6.72</v>
      </c>
      <c r="L1119" s="245">
        <f>ROUND(AllData!H1643,2)</f>
        <v>5.84</v>
      </c>
      <c r="M1119" s="245" t="str">
        <f t="shared" si="220"/>
        <v>Black</v>
      </c>
    </row>
    <row r="1120" spans="1:13">
      <c r="A1120" s="245" t="s">
        <v>3384</v>
      </c>
      <c r="B1120" s="245" t="s">
        <v>2661</v>
      </c>
      <c r="C1120" s="245" t="str">
        <f t="shared" si="216"/>
        <v>Heavy Axle Components</v>
      </c>
      <c r="D1120" s="246" t="str">
        <f>AllData!A1644</f>
        <v>296a</v>
      </c>
      <c r="E1120" s="245" t="str">
        <f>AllData!B1644</f>
        <v>Sprocket Wheel</v>
      </c>
      <c r="G1120" s="245" t="str">
        <f>AllData!C1644</f>
        <v>14T</v>
      </c>
      <c r="H1120" s="246"/>
      <c r="I1120" s="245">
        <f>AllData!E1644</f>
        <v>7.7</v>
      </c>
      <c r="J1120" s="245">
        <f>AllData!F1644</f>
        <v>7.15</v>
      </c>
      <c r="K1120" s="245">
        <f>ROUND(AllData!G1644,2)</f>
        <v>6.58</v>
      </c>
      <c r="L1120" s="245">
        <f>ROUND(AllData!H1644,2)</f>
        <v>5.72</v>
      </c>
      <c r="M1120" s="245" t="str">
        <f t="shared" si="220"/>
        <v>Black</v>
      </c>
    </row>
    <row r="1121" spans="1:13">
      <c r="A1121" s="245" t="s">
        <v>3385</v>
      </c>
      <c r="B1121" s="245" t="s">
        <v>2661</v>
      </c>
      <c r="C1121" s="245" t="str">
        <f t="shared" ref="C1121:C1143" si="221">$Q$25</f>
        <v>Miscellaneous</v>
      </c>
      <c r="D1121" s="246">
        <f>AllData!A1648</f>
        <v>1201</v>
      </c>
      <c r="E1121" s="245" t="str">
        <f>AllData!B1648</f>
        <v>Shock Absorber</v>
      </c>
      <c r="H1121" s="246" t="str">
        <f>AllData!D1648</f>
        <v>Length - 3''</v>
      </c>
      <c r="I1121" s="245">
        <f>AllData!E1648</f>
        <v>31</v>
      </c>
      <c r="J1121" s="245">
        <f>AllData!F1648</f>
        <v>16.670000000000002</v>
      </c>
      <c r="K1121" s="245">
        <f>ROUND(AllData!G1648,2)</f>
        <v>15.34</v>
      </c>
      <c r="L1121" s="245">
        <f>ROUND(AllData!H1648,2)</f>
        <v>13.34</v>
      </c>
      <c r="M1121" s="245" t="str">
        <f>_xlfn.TEXTJOIN(" , ",TRUE,$Q$42,$Q$51)</f>
        <v>Nickel plate , Silver</v>
      </c>
    </row>
    <row r="1122" spans="1:13">
      <c r="A1122" s="245" t="s">
        <v>3386</v>
      </c>
      <c r="B1122" s="245" t="s">
        <v>2661</v>
      </c>
      <c r="C1122" s="245" t="str">
        <f t="shared" si="221"/>
        <v>Miscellaneous</v>
      </c>
      <c r="D1122" s="246">
        <f>AllData!A1650</f>
        <v>1211</v>
      </c>
      <c r="E1122" s="245" t="str">
        <f>AllData!B1650</f>
        <v xml:space="preserve">Rod Connector </v>
      </c>
      <c r="G1122" s="245" t="str">
        <f>AllData!C1650</f>
        <v>Rt. Angle</v>
      </c>
      <c r="H1122" s="246"/>
      <c r="I1122" s="245">
        <f>AllData!E1650</f>
        <v>1.8</v>
      </c>
      <c r="J1122" s="245">
        <f>AllData!F1650</f>
        <v>3.88</v>
      </c>
      <c r="K1122" s="245">
        <f>ROUND(AllData!G1650,2)</f>
        <v>3.57</v>
      </c>
      <c r="L1122" s="245">
        <f>ROUND(AllData!H1650,2)</f>
        <v>3.1</v>
      </c>
      <c r="M1122" s="245" t="str">
        <f t="shared" ref="M1122" si="222">$Q$46</f>
        <v>Stainless Steel</v>
      </c>
    </row>
    <row r="1123" spans="1:13">
      <c r="A1123" s="245" t="s">
        <v>3387</v>
      </c>
      <c r="B1123" s="245" t="s">
        <v>2661</v>
      </c>
      <c r="C1123" s="245" t="str">
        <f t="shared" si="221"/>
        <v>Miscellaneous</v>
      </c>
      <c r="D1123" s="246" t="str">
        <f>AllData!A1652</f>
        <v>1212-30</v>
      </c>
      <c r="E1123" s="245" t="str">
        <f>AllData!B1652</f>
        <v>Handrail Connectors</v>
      </c>
      <c r="G1123" s="245" t="str">
        <f>AllData!C1652</f>
        <v>Size - 1" x 1"</v>
      </c>
      <c r="H1123" s="246" t="str">
        <f>AllData!D1652</f>
        <v>30°</v>
      </c>
      <c r="I1123" s="245">
        <f>AllData!E1652</f>
        <v>5.6</v>
      </c>
      <c r="J1123" s="245">
        <f>AllData!F1652</f>
        <v>2.02</v>
      </c>
      <c r="K1123" s="245">
        <f>ROUND(AllData!G1652,2)</f>
        <v>1.86</v>
      </c>
      <c r="L1123" s="245">
        <f>ROUND(AllData!H1652,2)</f>
        <v>1.62</v>
      </c>
      <c r="M1123" s="245" t="str">
        <f>_xlfn.TEXTJOIN(" , ",TRUE,$Q$51)</f>
        <v>Silver</v>
      </c>
    </row>
    <row r="1124" spans="1:13">
      <c r="A1124" s="245" t="s">
        <v>3388</v>
      </c>
      <c r="B1124" s="245" t="s">
        <v>2661</v>
      </c>
      <c r="C1124" s="245" t="str">
        <f t="shared" si="221"/>
        <v>Miscellaneous</v>
      </c>
      <c r="D1124" s="246" t="str">
        <f>AllData!A1653</f>
        <v>1212-45</v>
      </c>
      <c r="E1124" s="245" t="str">
        <f>AllData!B1653</f>
        <v>Handrail Connectors</v>
      </c>
      <c r="G1124" s="245" t="str">
        <f>AllData!C1653</f>
        <v>Size - 1" x 1"</v>
      </c>
      <c r="H1124" s="246" t="str">
        <f>AllData!D1653</f>
        <v>45°</v>
      </c>
      <c r="I1124" s="245">
        <f>AllData!E1653</f>
        <v>5.6</v>
      </c>
      <c r="J1124" s="245">
        <f>AllData!F1653</f>
        <v>2.02</v>
      </c>
      <c r="K1124" s="245">
        <f>ROUND(AllData!G1653,2)</f>
        <v>1.86</v>
      </c>
      <c r="L1124" s="245">
        <f>ROUND(AllData!H1653,2)</f>
        <v>1.62</v>
      </c>
      <c r="M1124" s="245" t="str">
        <f t="shared" ref="M1124:M1133" si="223">_xlfn.TEXTJOIN(" , ",TRUE,$Q$51)</f>
        <v>Silver</v>
      </c>
    </row>
    <row r="1125" spans="1:13">
      <c r="A1125" s="245" t="s">
        <v>3389</v>
      </c>
      <c r="B1125" s="245" t="s">
        <v>2661</v>
      </c>
      <c r="C1125" s="245" t="str">
        <f t="shared" si="221"/>
        <v>Miscellaneous</v>
      </c>
      <c r="D1125" s="246" t="str">
        <f>AllData!A1654</f>
        <v>1212-60</v>
      </c>
      <c r="E1125" s="245" t="str">
        <f>AllData!B1654</f>
        <v>Handrail Connectors</v>
      </c>
      <c r="G1125" s="245" t="str">
        <f>AllData!C1654</f>
        <v>Size - 1" x 1"</v>
      </c>
      <c r="H1125" s="246" t="str">
        <f>AllData!D1654</f>
        <v>60°</v>
      </c>
      <c r="I1125" s="245">
        <f>AllData!E1654</f>
        <v>5.6</v>
      </c>
      <c r="J1125" s="245">
        <f>AllData!F1654</f>
        <v>2.02</v>
      </c>
      <c r="K1125" s="245">
        <f>ROUND(AllData!G1654,2)</f>
        <v>1.86</v>
      </c>
      <c r="L1125" s="245">
        <f>ROUND(AllData!H1654,2)</f>
        <v>1.62</v>
      </c>
      <c r="M1125" s="245" t="str">
        <f t="shared" si="223"/>
        <v>Silver</v>
      </c>
    </row>
    <row r="1126" spans="1:13">
      <c r="A1126" s="245" t="s">
        <v>3390</v>
      </c>
      <c r="B1126" s="245" t="s">
        <v>2661</v>
      </c>
      <c r="C1126" s="245" t="str">
        <f t="shared" si="221"/>
        <v>Miscellaneous</v>
      </c>
      <c r="D1126" s="246" t="str">
        <f>AllData!A1655</f>
        <v>1212-90</v>
      </c>
      <c r="E1126" s="245" t="str">
        <f>AllData!B1655</f>
        <v>Handrail Connectors</v>
      </c>
      <c r="G1126" s="245" t="str">
        <f>AllData!C1655</f>
        <v>Size - 1" x 1"</v>
      </c>
      <c r="H1126" s="246" t="str">
        <f>AllData!D1655</f>
        <v>90°</v>
      </c>
      <c r="I1126" s="245">
        <f>AllData!E1655</f>
        <v>5.6</v>
      </c>
      <c r="J1126" s="245">
        <f>AllData!F1655</f>
        <v>2.02</v>
      </c>
      <c r="K1126" s="245">
        <f>ROUND(AllData!G1655,2)</f>
        <v>1.86</v>
      </c>
      <c r="L1126" s="245">
        <f>ROUND(AllData!H1655,2)</f>
        <v>1.62</v>
      </c>
      <c r="M1126" s="245" t="str">
        <f t="shared" si="223"/>
        <v>Silver</v>
      </c>
    </row>
    <row r="1127" spans="1:13">
      <c r="A1127" s="245" t="s">
        <v>3391</v>
      </c>
      <c r="B1127" s="245" t="s">
        <v>2661</v>
      </c>
      <c r="C1127" s="245" t="str">
        <f t="shared" si="221"/>
        <v>Miscellaneous</v>
      </c>
      <c r="D1127" s="246" t="str">
        <f>AllData!A1656</f>
        <v>1213-120</v>
      </c>
      <c r="E1127" s="245" t="str">
        <f>AllData!B1656</f>
        <v>Handrail Connectors</v>
      </c>
      <c r="G1127" s="245" t="str">
        <f>AllData!C1656</f>
        <v>Size - 1" x 1"</v>
      </c>
      <c r="H1127" s="246" t="str">
        <f>AllData!D1656</f>
        <v>120°</v>
      </c>
      <c r="I1127" s="245">
        <f>AllData!E1656</f>
        <v>5</v>
      </c>
      <c r="J1127" s="245">
        <f>AllData!F1656</f>
        <v>1.87</v>
      </c>
      <c r="K1127" s="245">
        <f>ROUND(AllData!G1656,2)</f>
        <v>1.72</v>
      </c>
      <c r="L1127" s="245">
        <f>ROUND(AllData!H1656,2)</f>
        <v>1.5</v>
      </c>
      <c r="M1127" s="245" t="str">
        <f t="shared" si="223"/>
        <v>Silver</v>
      </c>
    </row>
    <row r="1128" spans="1:13">
      <c r="A1128" s="245" t="s">
        <v>3392</v>
      </c>
      <c r="B1128" s="245" t="s">
        <v>2661</v>
      </c>
      <c r="C1128" s="245" t="str">
        <f t="shared" si="221"/>
        <v>Miscellaneous</v>
      </c>
      <c r="D1128" s="246" t="str">
        <f>AllData!A1657</f>
        <v>1213-150</v>
      </c>
      <c r="E1128" s="245" t="str">
        <f>AllData!B1657</f>
        <v>Handrail Connectors</v>
      </c>
      <c r="G1128" s="245" t="str">
        <f>AllData!C1657</f>
        <v>Size - 1" x 1"</v>
      </c>
      <c r="H1128" s="246" t="str">
        <f>AllData!D1657</f>
        <v>150°</v>
      </c>
      <c r="I1128" s="245">
        <f>AllData!E1657</f>
        <v>5</v>
      </c>
      <c r="J1128" s="245">
        <f>AllData!F1657</f>
        <v>1.87</v>
      </c>
      <c r="K1128" s="245">
        <f>ROUND(AllData!G1657,2)</f>
        <v>1.72</v>
      </c>
      <c r="L1128" s="245">
        <f>ROUND(AllData!H1657,2)</f>
        <v>1.5</v>
      </c>
      <c r="M1128" s="245" t="str">
        <f t="shared" si="223"/>
        <v>Silver</v>
      </c>
    </row>
    <row r="1129" spans="1:13">
      <c r="A1129" s="245" t="s">
        <v>3393</v>
      </c>
      <c r="B1129" s="245" t="s">
        <v>2661</v>
      </c>
      <c r="C1129" s="245" t="str">
        <f t="shared" si="221"/>
        <v>Miscellaneous</v>
      </c>
      <c r="D1129" s="246">
        <f>AllData!A1658</f>
        <v>1214</v>
      </c>
      <c r="E1129" s="245" t="str">
        <f>AllData!B1658</f>
        <v>Handrail Connectors</v>
      </c>
      <c r="G1129" s="245" t="str">
        <f>AllData!C1658</f>
        <v>Size - 1" x 1"</v>
      </c>
      <c r="H1129" s="246" t="str">
        <f>AllData!D1658</f>
        <v>L - shape small</v>
      </c>
      <c r="I1129" s="245">
        <f>AllData!E1658</f>
        <v>7.45</v>
      </c>
      <c r="J1129" s="245">
        <f>AllData!F1658</f>
        <v>2.0299999999999998</v>
      </c>
      <c r="K1129" s="245">
        <f>ROUND(AllData!G1658,2)</f>
        <v>1.87</v>
      </c>
      <c r="L1129" s="245">
        <f>ROUND(AllData!H1658,2)</f>
        <v>1.62</v>
      </c>
      <c r="M1129" s="245" t="str">
        <f t="shared" si="223"/>
        <v>Silver</v>
      </c>
    </row>
    <row r="1130" spans="1:13">
      <c r="A1130" s="245" t="s">
        <v>3394</v>
      </c>
      <c r="B1130" s="245" t="s">
        <v>2661</v>
      </c>
      <c r="C1130" s="245" t="str">
        <f t="shared" si="221"/>
        <v>Miscellaneous</v>
      </c>
      <c r="D1130" s="246">
        <f>AllData!A1659</f>
        <v>1215</v>
      </c>
      <c r="E1130" s="245" t="str">
        <f>AllData!B1659</f>
        <v>Handrail Connectors</v>
      </c>
      <c r="G1130" s="245" t="str">
        <f>AllData!C1659</f>
        <v>Size - 1" x 1"</v>
      </c>
      <c r="H1130" s="246" t="str">
        <f>AllData!D1659</f>
        <v>L - shape large</v>
      </c>
      <c r="I1130" s="245">
        <f>AllData!E1659</f>
        <v>7.6</v>
      </c>
      <c r="J1130" s="245">
        <f>AllData!F1659</f>
        <v>2.2400000000000002</v>
      </c>
      <c r="K1130" s="245">
        <f>ROUND(AllData!G1659,2)</f>
        <v>2.06</v>
      </c>
      <c r="L1130" s="245">
        <f>ROUND(AllData!H1659,2)</f>
        <v>1.79</v>
      </c>
      <c r="M1130" s="245" t="str">
        <f t="shared" si="223"/>
        <v>Silver</v>
      </c>
    </row>
    <row r="1131" spans="1:13">
      <c r="A1131" s="245" t="s">
        <v>3395</v>
      </c>
      <c r="B1131" s="245" t="s">
        <v>2661</v>
      </c>
      <c r="C1131" s="245" t="str">
        <f t="shared" si="221"/>
        <v>Miscellaneous</v>
      </c>
      <c r="D1131" s="246">
        <f>AllData!A1660</f>
        <v>1216</v>
      </c>
      <c r="E1131" s="245" t="str">
        <f>AllData!B1660</f>
        <v>Handrail Connectors</v>
      </c>
      <c r="G1131" s="245" t="str">
        <f>AllData!C1660</f>
        <v>Size - 1" x 1" x 1"</v>
      </c>
      <c r="H1131" s="246" t="str">
        <f>AllData!D1660</f>
        <v>I_I - shape</v>
      </c>
      <c r="I1131" s="245">
        <f>AllData!E1660</f>
        <v>7.25</v>
      </c>
      <c r="J1131" s="245">
        <f>AllData!F1660</f>
        <v>2.67</v>
      </c>
      <c r="K1131" s="245">
        <f>ROUND(AllData!G1660,2)</f>
        <v>2.46</v>
      </c>
      <c r="L1131" s="245">
        <f>ROUND(AllData!H1660,2)</f>
        <v>2.14</v>
      </c>
      <c r="M1131" s="245" t="str">
        <f t="shared" si="223"/>
        <v>Silver</v>
      </c>
    </row>
    <row r="1132" spans="1:13">
      <c r="A1132" s="245" t="s">
        <v>3396</v>
      </c>
      <c r="B1132" s="245" t="s">
        <v>2661</v>
      </c>
      <c r="C1132" s="245" t="str">
        <f t="shared" si="221"/>
        <v>Miscellaneous</v>
      </c>
      <c r="D1132" s="246">
        <f>AllData!A1661</f>
        <v>1217</v>
      </c>
      <c r="E1132" s="245" t="str">
        <f>AllData!B1661</f>
        <v>Handrail Connectors</v>
      </c>
      <c r="G1132" s="245" t="str">
        <f>AllData!C1661</f>
        <v>Size - 1" x 1"</v>
      </c>
      <c r="H1132" s="246" t="str">
        <f>AllData!D1661</f>
        <v xml:space="preserve">U-shape [small]  </v>
      </c>
      <c r="I1132" s="245">
        <f>AllData!E1661</f>
        <v>8.65</v>
      </c>
      <c r="J1132" s="245">
        <f>AllData!F1661</f>
        <v>2.57</v>
      </c>
      <c r="K1132" s="245">
        <f>ROUND(AllData!G1661,2)</f>
        <v>2.36</v>
      </c>
      <c r="L1132" s="245">
        <f>ROUND(AllData!H1661,2)</f>
        <v>2.06</v>
      </c>
      <c r="M1132" s="245" t="str">
        <f t="shared" si="223"/>
        <v>Silver</v>
      </c>
    </row>
    <row r="1133" spans="1:13">
      <c r="A1133" s="245" t="s">
        <v>3397</v>
      </c>
      <c r="B1133" s="245" t="s">
        <v>2661</v>
      </c>
      <c r="C1133" s="245" t="str">
        <f t="shared" si="221"/>
        <v>Miscellaneous</v>
      </c>
      <c r="D1133" s="246">
        <f>AllData!A1662</f>
        <v>1218</v>
      </c>
      <c r="E1133" s="245" t="str">
        <f>AllData!B1662</f>
        <v>Handrail Connectors</v>
      </c>
      <c r="G1133" s="245" t="str">
        <f>AllData!C1662</f>
        <v>Size - 1" x 1"</v>
      </c>
      <c r="H1133" s="246" t="str">
        <f>AllData!D1662</f>
        <v xml:space="preserve">U-shape [large]  </v>
      </c>
      <c r="I1133" s="245">
        <f>AllData!E1662</f>
        <v>12.95</v>
      </c>
      <c r="J1133" s="245">
        <f>AllData!F1662</f>
        <v>2.69</v>
      </c>
      <c r="K1133" s="245">
        <f>ROUND(AllData!G1662,2)</f>
        <v>2.4700000000000002</v>
      </c>
      <c r="L1133" s="245">
        <f>ROUND(AllData!H1662,2)</f>
        <v>2.15</v>
      </c>
      <c r="M1133" s="245" t="str">
        <f t="shared" si="223"/>
        <v>Silver</v>
      </c>
    </row>
    <row r="1134" spans="1:13">
      <c r="A1134" s="245" t="s">
        <v>3398</v>
      </c>
      <c r="B1134" s="245" t="s">
        <v>2661</v>
      </c>
      <c r="C1134" s="245" t="str">
        <f t="shared" si="221"/>
        <v>Miscellaneous</v>
      </c>
      <c r="D1134" s="246">
        <f>AllData!A1664</f>
        <v>1301</v>
      </c>
      <c r="E1134" s="245" t="str">
        <f>AllData!B1664</f>
        <v>Cam Disc [Flanged]</v>
      </c>
      <c r="G1134" s="245" t="str">
        <f>AllData!C1664</f>
        <v>3/16'' &gt; 5/8''</v>
      </c>
      <c r="H1134" s="246"/>
      <c r="I1134" s="245">
        <f>AllData!E1664</f>
        <v>16.8</v>
      </c>
      <c r="J1134" s="245">
        <f>AllData!F1664</f>
        <v>11.28</v>
      </c>
      <c r="K1134" s="245">
        <f>ROUND(AllData!G1664,2)</f>
        <v>10.38</v>
      </c>
      <c r="L1134" s="245">
        <f>ROUND(AllData!H1664,2)</f>
        <v>9.02</v>
      </c>
      <c r="M1134" s="245" t="str">
        <f t="shared" ref="M1134" si="224">$Q$55</f>
        <v>Brass</v>
      </c>
    </row>
    <row r="1135" spans="1:13">
      <c r="A1135" s="245" t="s">
        <v>3399</v>
      </c>
      <c r="B1135" s="245" t="s">
        <v>2661</v>
      </c>
      <c r="C1135" s="245" t="str">
        <f t="shared" si="221"/>
        <v>Miscellaneous</v>
      </c>
      <c r="D1135" s="246">
        <f>AllData!A1665</f>
        <v>1302</v>
      </c>
      <c r="E1135" s="245" t="str">
        <f>AllData!B1665</f>
        <v>Crank Handle</v>
      </c>
      <c r="G1135" s="245" t="str">
        <f>AllData!C1665</f>
        <v>Marklin style</v>
      </c>
      <c r="H1135" s="246"/>
      <c r="I1135" s="245">
        <f>AllData!E1665</f>
        <v>6.5</v>
      </c>
      <c r="J1135" s="245">
        <f>AllData!F1665</f>
        <v>2.2400000000000002</v>
      </c>
      <c r="K1135" s="245">
        <f>ROUND(AllData!G1665,2)</f>
        <v>2.06</v>
      </c>
      <c r="L1135" s="245">
        <f>ROUND(AllData!H1665,2)</f>
        <v>1.79</v>
      </c>
      <c r="M1135" s="245" t="str">
        <f t="shared" ref="M1135" si="225">_xlfn.TEXTJOIN(" , ",TRUE,$Q$50)</f>
        <v>Black</v>
      </c>
    </row>
    <row r="1136" spans="1:13">
      <c r="A1136" s="245" t="s">
        <v>3400</v>
      </c>
      <c r="B1136" s="245" t="s">
        <v>2661</v>
      </c>
      <c r="C1136" s="245" t="str">
        <f t="shared" si="221"/>
        <v>Miscellaneous</v>
      </c>
      <c r="D1136" s="246" t="str">
        <f>AllData!A1666</f>
        <v>104</v>
      </c>
      <c r="E1136" s="245" t="str">
        <f>AllData!B1666</f>
        <v>Brass Loom Shuttle</v>
      </c>
      <c r="H1136" s="246"/>
      <c r="I1136" s="245">
        <f>AllData!E1666</f>
        <v>0</v>
      </c>
      <c r="J1136" s="245">
        <f>AllData!F1666</f>
        <v>25</v>
      </c>
      <c r="K1136" s="245">
        <f>ROUND(AllData!G1666,2)</f>
        <v>23</v>
      </c>
      <c r="L1136" s="245">
        <f>ROUND(AllData!H1666,2)</f>
        <v>20</v>
      </c>
      <c r="M1136" s="245" t="str">
        <f t="shared" ref="M1136" si="226">$Q$55</f>
        <v>Brass</v>
      </c>
    </row>
    <row r="1137" spans="1:13">
      <c r="A1137" s="245" t="s">
        <v>3401</v>
      </c>
      <c r="B1137" s="245" t="s">
        <v>2661</v>
      </c>
      <c r="C1137" s="245" t="str">
        <f t="shared" si="221"/>
        <v>Miscellaneous</v>
      </c>
      <c r="D1137" s="246" t="str">
        <f>AllData!A1667</f>
        <v>138</v>
      </c>
      <c r="E1137" s="245" t="str">
        <f>AllData!B1667</f>
        <v>Ship Funnel</v>
      </c>
      <c r="H1137" s="246"/>
      <c r="I1137" s="245">
        <f>AllData!E1667</f>
        <v>0</v>
      </c>
      <c r="J1137" s="245">
        <f>AllData!F1667</f>
        <v>4.75</v>
      </c>
      <c r="K1137" s="245">
        <f>ROUND(AllData!G1667,2)</f>
        <v>4.37</v>
      </c>
      <c r="L1137" s="245">
        <f>ROUND(AllData!H1667,2)</f>
        <v>3.8</v>
      </c>
    </row>
    <row r="1138" spans="1:13">
      <c r="A1138" s="245" t="s">
        <v>3402</v>
      </c>
      <c r="B1138" s="245" t="s">
        <v>2661</v>
      </c>
      <c r="C1138" s="245" t="str">
        <f t="shared" si="221"/>
        <v>Miscellaneous</v>
      </c>
      <c r="D1138" s="246">
        <f>AllData!A1668</f>
        <v>1303</v>
      </c>
      <c r="E1138" s="245" t="str">
        <f>AllData!B1668</f>
        <v xml:space="preserve">Balloon Tyre for Artillery wheel </v>
      </c>
      <c r="G1138" s="245" t="str">
        <f>AllData!C1668</f>
        <v>18mm wide</v>
      </c>
      <c r="H1138" s="246"/>
      <c r="I1138" s="245">
        <f>AllData!E1668</f>
        <v>132</v>
      </c>
      <c r="J1138" s="245">
        <f>AllData!F1668</f>
        <v>7.59</v>
      </c>
      <c r="K1138" s="245">
        <f>ROUND(AllData!G1668,2)</f>
        <v>6.98</v>
      </c>
      <c r="L1138" s="245">
        <f>ROUND(AllData!H1668,2)</f>
        <v>6.07</v>
      </c>
      <c r="M1138" s="245" t="str">
        <f>_xlfn.TEXTJOIN(" , ",TRUE,$Q$50)</f>
        <v>Black</v>
      </c>
    </row>
    <row r="1139" spans="1:13">
      <c r="A1139" s="245" t="s">
        <v>3403</v>
      </c>
      <c r="B1139" s="245" t="s">
        <v>2661</v>
      </c>
      <c r="C1139" s="245" t="str">
        <f t="shared" si="221"/>
        <v>Miscellaneous</v>
      </c>
      <c r="D1139" s="246">
        <f>AllData!A1672</f>
        <v>1402</v>
      </c>
      <c r="E1139" s="245" t="str">
        <f>AllData!B1672</f>
        <v>Meccanoman's Keyring</v>
      </c>
      <c r="H1139" s="246"/>
      <c r="I1139" s="245">
        <f>AllData!E1672</f>
        <v>23</v>
      </c>
      <c r="J1139" s="245">
        <f>AllData!F1672</f>
        <v>11.08</v>
      </c>
      <c r="K1139" s="245">
        <f>ROUND(AllData!G1672,2)</f>
        <v>10.19</v>
      </c>
      <c r="L1139" s="245">
        <f>ROUND(AllData!H1672,2)</f>
        <v>8.86</v>
      </c>
      <c r="M1139" s="245" t="str">
        <f>_xlfn.TEXTJOIN(" , ",TRUE,$Q$52)</f>
        <v>Gold Plate</v>
      </c>
    </row>
    <row r="1140" spans="1:13">
      <c r="A1140" s="245" t="s">
        <v>3404</v>
      </c>
      <c r="B1140" s="245" t="s">
        <v>2661</v>
      </c>
      <c r="C1140" s="245" t="str">
        <f t="shared" si="221"/>
        <v>Miscellaneous</v>
      </c>
      <c r="D1140" s="246">
        <f>AllData!A1674</f>
        <v>1403</v>
      </c>
      <c r="E1140" s="245" t="str">
        <f>AllData!B1674</f>
        <v>Nameplate</v>
      </c>
      <c r="G1140" s="245" t="str">
        <f>AllData!C1674</f>
        <v>Small</v>
      </c>
      <c r="H1140" s="246"/>
      <c r="I1140" s="245">
        <f>AllData!E1674</f>
        <v>4</v>
      </c>
      <c r="J1140" s="245">
        <f>AllData!F1674</f>
        <v>3.1</v>
      </c>
      <c r="K1140" s="245">
        <f>ROUND(AllData!G1674,2)</f>
        <v>2.85</v>
      </c>
      <c r="L1140" s="245">
        <f>ROUND(AllData!H1674,2)</f>
        <v>2.48</v>
      </c>
      <c r="M1140" s="245" t="str">
        <f t="shared" ref="M1140:M1142" si="227">_xlfn.TEXTJOIN(" , ",TRUE,$Q$47,$Q$48,$Q$49,$Q$44)</f>
        <v>Red , UK Yellow , Fr Yellow , Blue</v>
      </c>
    </row>
    <row r="1141" spans="1:13">
      <c r="A1141" s="245" t="s">
        <v>3405</v>
      </c>
      <c r="B1141" s="245" t="s">
        <v>2661</v>
      </c>
      <c r="C1141" s="245" t="str">
        <f t="shared" si="221"/>
        <v>Miscellaneous</v>
      </c>
      <c r="D1141" s="246">
        <f>AllData!A1675</f>
        <v>1404</v>
      </c>
      <c r="E1141" s="245" t="str">
        <f>AllData!B1675</f>
        <v>Nameplate</v>
      </c>
      <c r="G1141" s="245" t="str">
        <f>AllData!C1675</f>
        <v>Medium</v>
      </c>
      <c r="H1141" s="246"/>
      <c r="I1141" s="245">
        <f>AllData!E1675</f>
        <v>13.5</v>
      </c>
      <c r="J1141" s="245">
        <f>AllData!F1675</f>
        <v>4.49</v>
      </c>
      <c r="K1141" s="245">
        <f>ROUND(AllData!G1675,2)</f>
        <v>4.13</v>
      </c>
      <c r="L1141" s="245">
        <f>ROUND(AllData!H1675,2)</f>
        <v>3.59</v>
      </c>
      <c r="M1141" s="245" t="str">
        <f t="shared" si="227"/>
        <v>Red , UK Yellow , Fr Yellow , Blue</v>
      </c>
    </row>
    <row r="1142" spans="1:13">
      <c r="A1142" s="245" t="s">
        <v>3406</v>
      </c>
      <c r="B1142" s="245" t="s">
        <v>2661</v>
      </c>
      <c r="C1142" s="245" t="str">
        <f t="shared" si="221"/>
        <v>Miscellaneous</v>
      </c>
      <c r="D1142" s="246">
        <f>AllData!A1676</f>
        <v>1405</v>
      </c>
      <c r="E1142" s="245" t="str">
        <f>AllData!B1676</f>
        <v>Nameplate</v>
      </c>
      <c r="G1142" s="245" t="str">
        <f>AllData!C1676</f>
        <v>Large</v>
      </c>
      <c r="H1142" s="246"/>
      <c r="I1142" s="245">
        <f>AllData!E1676</f>
        <v>29.7</v>
      </c>
      <c r="J1142" s="245">
        <f>AllData!F1676</f>
        <v>9.15</v>
      </c>
      <c r="K1142" s="245">
        <f>ROUND(AllData!G1676,2)</f>
        <v>8.42</v>
      </c>
      <c r="L1142" s="245">
        <f>ROUND(AllData!H1676,2)</f>
        <v>7.32</v>
      </c>
      <c r="M1142" s="245" t="str">
        <f t="shared" si="227"/>
        <v>Red , UK Yellow , Fr Yellow , Blue</v>
      </c>
    </row>
    <row r="1143" spans="1:13">
      <c r="A1143" s="245" t="s">
        <v>3407</v>
      </c>
      <c r="B1143" s="245" t="s">
        <v>2661</v>
      </c>
      <c r="C1143" s="245" t="str">
        <f t="shared" si="221"/>
        <v>Miscellaneous</v>
      </c>
      <c r="D1143" s="246">
        <f>AllData!A1677</f>
        <v>1406</v>
      </c>
      <c r="E1143" s="245" t="str">
        <f>AllData!B1677</f>
        <v>Pennant</v>
      </c>
      <c r="H1143" s="246"/>
      <c r="I1143" s="245">
        <f>AllData!E1677</f>
        <v>14.2</v>
      </c>
      <c r="J1143" s="245">
        <f>AllData!F1677</f>
        <v>5.97</v>
      </c>
      <c r="K1143" s="245">
        <f>ROUND(AllData!G1677,2)</f>
        <v>5.49</v>
      </c>
      <c r="L1143" s="245">
        <f>ROUND(AllData!H1677,2)</f>
        <v>4.78</v>
      </c>
      <c r="M1143" s="245" t="str">
        <f t="shared" ref="M1143" si="228">_xlfn.TEXTJOIN(" , ",TRUE,$Q$47)</f>
        <v>Red</v>
      </c>
    </row>
    <row r="1144" spans="1:13">
      <c r="A1144" s="245" t="s">
        <v>3408</v>
      </c>
      <c r="B1144" s="245" t="s">
        <v>2661</v>
      </c>
      <c r="D1144" s="246" t="str">
        <f>AllData!A1681</f>
        <v>OF9</v>
      </c>
      <c r="E1144" s="245" t="str">
        <f>AllData!B1681</f>
        <v>Set 9 - parts only</v>
      </c>
      <c r="H1144" s="246"/>
      <c r="I1144" s="245">
        <f>AllData!E1681</f>
        <v>11500</v>
      </c>
      <c r="J1144" s="245">
        <f>AllData!F1681</f>
        <v>1619.99</v>
      </c>
      <c r="K1144" s="245">
        <f>ROUND(AllData!G1681,2)</f>
        <v>1490.39</v>
      </c>
      <c r="L1144" s="245">
        <f>ROUND(AllData!H1681,2)</f>
        <v>1295.99</v>
      </c>
    </row>
    <row r="1145" spans="1:13">
      <c r="A1145" s="245" t="s">
        <v>3409</v>
      </c>
      <c r="B1145" s="245" t="s">
        <v>2661</v>
      </c>
      <c r="D1145" s="246" t="str">
        <f>AllData!A1682</f>
        <v>OF10</v>
      </c>
      <c r="E1145" s="245" t="str">
        <f>AllData!B1682</f>
        <v>Set 10 - parts only</v>
      </c>
      <c r="H1145" s="246"/>
      <c r="I1145" s="245">
        <f>AllData!E1682</f>
        <v>24500</v>
      </c>
      <c r="J1145" s="245">
        <f>AllData!F1682</f>
        <v>3666.99</v>
      </c>
      <c r="K1145" s="245">
        <f>ROUND(AllData!G1682,2)</f>
        <v>3373.63</v>
      </c>
      <c r="L1145" s="245">
        <f>ROUND(AllData!H1682,2)</f>
        <v>2933.59</v>
      </c>
    </row>
    <row r="1146" spans="1:13">
      <c r="A1146" s="245" t="s">
        <v>3410</v>
      </c>
      <c r="B1146" s="245" t="s">
        <v>2661</v>
      </c>
      <c r="C1146" s="245" t="str">
        <f t="shared" ref="C1146:C1151" si="229">$Q$34</f>
        <v>Tools</v>
      </c>
      <c r="D1146" s="246">
        <f>AllData!A1691</f>
        <v>1501</v>
      </c>
      <c r="E1146" s="245" t="str">
        <f>AllData!B1691</f>
        <v>Tapping Drill Bit</v>
      </c>
      <c r="G1146" s="245" t="str">
        <f>AllData!C1691</f>
        <v>1/8"</v>
      </c>
      <c r="H1146" s="246"/>
      <c r="I1146" s="245">
        <f>AllData!E1691</f>
        <v>3.1</v>
      </c>
      <c r="J1146" s="245">
        <f>AllData!F1691</f>
        <v>2.63</v>
      </c>
      <c r="K1146" s="245">
        <f>ROUND(AllData!G1691,2)</f>
        <v>2.42</v>
      </c>
      <c r="L1146" s="245">
        <f>ROUND(AllData!H1691,2)</f>
        <v>2.1</v>
      </c>
    </row>
    <row r="1147" spans="1:13">
      <c r="A1147" s="245" t="s">
        <v>3411</v>
      </c>
      <c r="B1147" s="245" t="s">
        <v>2661</v>
      </c>
      <c r="C1147" s="245" t="str">
        <f t="shared" si="229"/>
        <v>Tools</v>
      </c>
      <c r="D1147" s="246">
        <f>AllData!A1692</f>
        <v>1502</v>
      </c>
      <c r="E1147" s="245" t="str">
        <f>AllData!B1692</f>
        <v>Drill Bit</v>
      </c>
      <c r="G1147" s="245" t="str">
        <f>AllData!C1692</f>
        <v>4.1mm</v>
      </c>
      <c r="H1147" s="246"/>
      <c r="I1147" s="245">
        <f>AllData!E1692</f>
        <v>5.8</v>
      </c>
      <c r="J1147" s="245">
        <f>AllData!F1692</f>
        <v>3.47</v>
      </c>
      <c r="K1147" s="245">
        <f>ROUND(AllData!G1692,2)</f>
        <v>3.19</v>
      </c>
      <c r="L1147" s="245">
        <f>ROUND(AllData!H1692,2)</f>
        <v>2.78</v>
      </c>
    </row>
    <row r="1148" spans="1:13">
      <c r="A1148" s="245" t="s">
        <v>3412</v>
      </c>
      <c r="B1148" s="245" t="s">
        <v>2661</v>
      </c>
      <c r="C1148" s="245" t="str">
        <f t="shared" si="229"/>
        <v>Tools</v>
      </c>
      <c r="D1148" s="246">
        <f>AllData!A1693</f>
        <v>1503</v>
      </c>
      <c r="E1148" s="245" t="str">
        <f>AllData!B1693</f>
        <v>Tap Set</v>
      </c>
      <c r="G1148" s="245" t="str">
        <f>AllData!C1693</f>
        <v>5/32" BSW</v>
      </c>
      <c r="H1148" s="246"/>
      <c r="I1148" s="245">
        <f>AllData!E1693</f>
        <v>12</v>
      </c>
      <c r="J1148" s="245">
        <f>AllData!F1693</f>
        <v>16.7</v>
      </c>
      <c r="K1148" s="245">
        <f>ROUND(AllData!G1693,2)</f>
        <v>15.36</v>
      </c>
      <c r="L1148" s="245">
        <f>ROUND(AllData!H1693,2)</f>
        <v>13.36</v>
      </c>
    </row>
    <row r="1149" spans="1:13">
      <c r="A1149" s="245" t="s">
        <v>3413</v>
      </c>
      <c r="B1149" s="245" t="s">
        <v>2661</v>
      </c>
      <c r="C1149" s="245" t="str">
        <f t="shared" si="229"/>
        <v>Tools</v>
      </c>
      <c r="D1149" s="246">
        <f>AllData!A1694</f>
        <v>1504</v>
      </c>
      <c r="E1149" s="245" t="str">
        <f>AllData!B1694</f>
        <v>Tap Wrench</v>
      </c>
      <c r="H1149" s="246"/>
      <c r="I1149" s="245">
        <f>AllData!E1694</f>
        <v>67.5</v>
      </c>
      <c r="J1149" s="245">
        <f>AllData!F1694</f>
        <v>9.06</v>
      </c>
      <c r="K1149" s="245">
        <f>ROUND(AllData!G1694,2)</f>
        <v>8.34</v>
      </c>
      <c r="L1149" s="245">
        <f>ROUND(AllData!H1694,2)</f>
        <v>7.25</v>
      </c>
    </row>
    <row r="1150" spans="1:13">
      <c r="A1150" s="245" t="s">
        <v>3414</v>
      </c>
      <c r="B1150" s="245" t="s">
        <v>2661</v>
      </c>
      <c r="C1150" s="245" t="str">
        <f t="shared" si="229"/>
        <v>Tools</v>
      </c>
      <c r="D1150" s="246">
        <f>AllData!A1695</f>
        <v>1505</v>
      </c>
      <c r="E1150" s="245" t="str">
        <f>AllData!B1695</f>
        <v>Thread-cutting Die</v>
      </c>
      <c r="G1150" s="245" t="str">
        <f>AllData!C1695</f>
        <v>5/32" BSW</v>
      </c>
      <c r="H1150" s="246"/>
      <c r="I1150" s="245">
        <f>AllData!E1695</f>
        <v>11</v>
      </c>
      <c r="J1150" s="245">
        <f>AllData!F1695</f>
        <v>11.21</v>
      </c>
      <c r="K1150" s="245">
        <f>ROUND(AllData!G1695,2)</f>
        <v>10.31</v>
      </c>
      <c r="L1150" s="245">
        <f>ROUND(AllData!H1695,2)</f>
        <v>8.9700000000000006</v>
      </c>
    </row>
    <row r="1151" spans="1:13">
      <c r="A1151" s="245" t="s">
        <v>3415</v>
      </c>
      <c r="B1151" s="245" t="s">
        <v>2661</v>
      </c>
      <c r="C1151" s="245" t="str">
        <f t="shared" si="229"/>
        <v>Tools</v>
      </c>
      <c r="D1151" s="246">
        <f>AllData!A1696</f>
        <v>1506</v>
      </c>
      <c r="E1151" s="245" t="str">
        <f>AllData!B1696</f>
        <v>Diestock</v>
      </c>
      <c r="H1151" s="246"/>
      <c r="I1151" s="245">
        <f>AllData!E1696</f>
        <v>76</v>
      </c>
      <c r="J1151" s="245">
        <f>AllData!F1696</f>
        <v>10.61</v>
      </c>
      <c r="K1151" s="245">
        <f>ROUND(AllData!G1696,2)</f>
        <v>9.76</v>
      </c>
      <c r="L1151" s="245">
        <f>ROUND(AllData!H1696,2)</f>
        <v>8.49</v>
      </c>
    </row>
    <row r="1152" spans="1:13">
      <c r="A1152" s="245" t="s">
        <v>3416</v>
      </c>
      <c r="B1152" s="245" t="s">
        <v>2661</v>
      </c>
      <c r="D1152" s="246" t="str">
        <f>AllData!A1700</f>
        <v>1668</v>
      </c>
      <c r="E1152" s="245" t="str">
        <f>AllData!B1700</f>
        <v>Empty GRB wooden case</v>
      </c>
      <c r="H1152" s="246"/>
      <c r="I1152" s="245">
        <f>AllData!E1700</f>
        <v>950</v>
      </c>
      <c r="J1152" s="245">
        <f>AllData!F1700</f>
        <v>90</v>
      </c>
      <c r="K1152" s="245">
        <f>ROUND(AllData!G1700,2)</f>
        <v>82.8</v>
      </c>
      <c r="L1152" s="245">
        <f>ROUND(AllData!H1700,2)</f>
        <v>72</v>
      </c>
    </row>
    <row r="1153" spans="1:12">
      <c r="A1153" s="245" t="s">
        <v>3417</v>
      </c>
      <c r="B1153" s="245" t="s">
        <v>2661</v>
      </c>
      <c r="D1153" s="246">
        <f>AllData!A1701</f>
        <v>1670</v>
      </c>
      <c r="E1153" s="245" t="str">
        <f>AllData!B1701</f>
        <v>GRB Full kit in wooden case</v>
      </c>
      <c r="H1153" s="246"/>
      <c r="I1153" s="245">
        <f>AllData!E1701</f>
        <v>2900</v>
      </c>
      <c r="J1153" s="245">
        <f>AllData!F1701</f>
        <v>517</v>
      </c>
      <c r="K1153" s="245">
        <f>ROUND(AllData!G1701,2)</f>
        <v>475.64</v>
      </c>
      <c r="L1153" s="245">
        <f>ROUND(AllData!H1701,2)</f>
        <v>413.6</v>
      </c>
    </row>
    <row r="1154" spans="1:12">
      <c r="A1154" s="245" t="s">
        <v>3418</v>
      </c>
      <c r="B1154" s="245" t="s">
        <v>2661</v>
      </c>
      <c r="C1154" s="245" t="str">
        <f>$Q$35</f>
        <v>Motor</v>
      </c>
      <c r="D1154" s="246">
        <f>AllData!A1705</f>
        <v>1701</v>
      </c>
      <c r="E1154" s="245" t="str">
        <f>AllData!B1705</f>
        <v>Geared Sideplate motor 3-24v</v>
      </c>
      <c r="G1154" s="245" t="str">
        <f>AllData!C1705</f>
        <v>5''x2-1/2''x1-1/2''</v>
      </c>
      <c r="H1154" s="246"/>
      <c r="I1154" s="245">
        <f>AllData!E1705</f>
        <v>614</v>
      </c>
      <c r="J1154" s="245">
        <f>AllData!F1705</f>
        <v>109.91</v>
      </c>
      <c r="K1154" s="245">
        <f>ROUND(AllData!G1705,2)</f>
        <v>101.12</v>
      </c>
      <c r="L1154" s="245">
        <f>ROUND(AllData!H1705,2)</f>
        <v>87.93</v>
      </c>
    </row>
    <row r="1155" spans="1:12">
      <c r="A1155" s="245" t="s">
        <v>3419</v>
      </c>
      <c r="B1155" s="245" t="s">
        <v>2661</v>
      </c>
      <c r="C1155" s="245" t="str">
        <f>$Q$35</f>
        <v>Motor</v>
      </c>
      <c r="D1155" s="246">
        <f>AllData!A1706</f>
        <v>1702</v>
      </c>
      <c r="E1155" s="245" t="str">
        <f>AllData!B1706</f>
        <v>Motor 3-24v in fibre housing</v>
      </c>
      <c r="G1155" s="245" t="str">
        <f>AllData!C1706</f>
        <v>5''x2-1/2''x1-1/2''</v>
      </c>
      <c r="H1155" s="246"/>
      <c r="I1155" s="245">
        <f>AllData!E1706</f>
        <v>400</v>
      </c>
      <c r="J1155" s="245">
        <f>AllData!F1706</f>
        <v>59.29</v>
      </c>
      <c r="K1155" s="245">
        <f>ROUND(AllData!G1706,2)</f>
        <v>54.55</v>
      </c>
      <c r="L1155" s="245">
        <f>ROUND(AllData!H1706,2)</f>
        <v>47.43</v>
      </c>
    </row>
    <row r="1160" spans="1:12">
      <c r="D1160" s="246"/>
      <c r="H1160" s="246"/>
    </row>
    <row r="1161" spans="1:12">
      <c r="D1161" s="246"/>
      <c r="H1161" s="246"/>
    </row>
    <row r="1162" spans="1:12">
      <c r="D1162" s="246"/>
      <c r="H1162" s="246"/>
    </row>
    <row r="1165" spans="1:12">
      <c r="D1165" s="246"/>
      <c r="H1165" s="246"/>
    </row>
    <row r="1166" spans="1:12">
      <c r="D1166" s="246"/>
      <c r="H1166" s="246"/>
    </row>
    <row r="1167" spans="1:12">
      <c r="D1167" s="246"/>
      <c r="H1167" s="246"/>
    </row>
    <row r="1170" spans="4:8">
      <c r="D1170" s="246"/>
      <c r="H1170" s="246"/>
    </row>
    <row r="1171" spans="4:8">
      <c r="D1171" s="246"/>
      <c r="H1171" s="246"/>
    </row>
    <row r="1172" spans="4:8">
      <c r="D1172" s="246"/>
      <c r="H1172" s="246"/>
    </row>
    <row r="1173" spans="4:8">
      <c r="D1173" s="246"/>
      <c r="H1173" s="246"/>
    </row>
    <row r="1174" spans="4:8">
      <c r="D1174" s="246"/>
      <c r="H1174" s="246"/>
    </row>
    <row r="1175" spans="4:8">
      <c r="D1175" s="246"/>
      <c r="H1175" s="246"/>
    </row>
    <row r="1176" spans="4:8">
      <c r="D1176" s="246"/>
      <c r="H1176" s="246"/>
    </row>
    <row r="1177" spans="4:8">
      <c r="D1177" s="246"/>
      <c r="H1177" s="246"/>
    </row>
    <row r="1178" spans="4:8">
      <c r="D1178" s="246"/>
      <c r="H1178" s="246"/>
    </row>
    <row r="1179" spans="4:8">
      <c r="D1179" s="246"/>
      <c r="H1179" s="246"/>
    </row>
    <row r="1180" spans="4:8">
      <c r="D1180" s="246"/>
      <c r="H1180" s="246"/>
    </row>
    <row r="1181" spans="4:8">
      <c r="D1181" s="246"/>
      <c r="H1181" s="246"/>
    </row>
    <row r="1182" spans="4:8">
      <c r="D1182" s="246"/>
      <c r="H1182" s="246"/>
    </row>
    <row r="1183" spans="4:8">
      <c r="D1183" s="246"/>
      <c r="H1183" s="246"/>
    </row>
    <row r="1184" spans="4:8">
      <c r="D1184" s="246"/>
      <c r="H1184" s="246"/>
    </row>
    <row r="1185" spans="4:8">
      <c r="D1185" s="246"/>
      <c r="H1185" s="246"/>
    </row>
    <row r="1186" spans="4:8">
      <c r="D1186" s="246"/>
      <c r="H1186" s="246"/>
    </row>
    <row r="1187" spans="4:8">
      <c r="D1187" s="246"/>
      <c r="H1187" s="246"/>
    </row>
    <row r="1188" spans="4:8">
      <c r="D1188" s="246"/>
      <c r="H1188" s="246"/>
    </row>
    <row r="1189" spans="4:8">
      <c r="D1189" s="246"/>
      <c r="H1189" s="246"/>
    </row>
    <row r="1190" spans="4:8">
      <c r="D1190" s="246"/>
      <c r="H1190" s="246"/>
    </row>
    <row r="1191" spans="4:8">
      <c r="D1191" s="246"/>
      <c r="H1191" s="246"/>
    </row>
    <row r="1192" spans="4:8">
      <c r="D1192" s="246"/>
      <c r="H1192" s="246"/>
    </row>
    <row r="1193" spans="4:8">
      <c r="D1193" s="246"/>
      <c r="H1193" s="246"/>
    </row>
  </sheetData>
  <phoneticPr fontId="8" type="noConversion"/>
  <pageMargins left="0.7" right="0.7" top="0.75" bottom="0.75" header="0.3" footer="0.3"/>
  <pageSetup paperSize="9" orientation="portrait" r:id="rId1"/>
  <ignoredErrors>
    <ignoredError sqref="M35:M36 M85 M143 M244 C279 M280 C314 M313 M315 C332 C3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HemangiRathod</dc:creator>
  <cp:lastModifiedBy>Hemangi Rathod</cp:lastModifiedBy>
  <cp:lastPrinted>2025-03-12T05:45:08Z</cp:lastPrinted>
  <dcterms:created xsi:type="dcterms:W3CDTF">2024-11-06T16:39:49Z</dcterms:created>
  <dcterms:modified xsi:type="dcterms:W3CDTF">2026-05-26T14:44:42Z</dcterms:modified>
</cp:coreProperties>
</file>